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60" yWindow="0" windowWidth="18270" windowHeight="1347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/>
  <c r="E34"/>
  <c r="E32"/>
  <c r="E28"/>
  <c r="E23"/>
  <c r="E15"/>
  <c r="E36"/>
  <c r="E38"/>
  <c r="E37"/>
  <c r="E24" l="1"/>
  <c r="E18"/>
  <c r="E13"/>
  <c r="E39"/>
  <c r="E35"/>
  <c r="E31"/>
  <c r="E30"/>
  <c r="E29"/>
  <c r="E27"/>
  <c r="E26"/>
  <c r="E25"/>
  <c r="E22"/>
  <c r="E21"/>
  <c r="E20"/>
  <c r="E19"/>
  <c r="E17"/>
  <c r="E16"/>
  <c r="E14"/>
  <c r="E12"/>
  <c r="E11"/>
  <c r="E10"/>
  <c r="E9"/>
  <c r="E8"/>
  <c r="E40" l="1"/>
  <c r="E41" s="1"/>
</calcChain>
</file>

<file path=xl/sharedStrings.xml><?xml version="1.0" encoding="utf-8"?>
<sst xmlns="http://schemas.openxmlformats.org/spreadsheetml/2006/main" count="81" uniqueCount="47">
  <si>
    <t>№ пп</t>
  </si>
  <si>
    <t>Ед. изм.</t>
  </si>
  <si>
    <t>шт</t>
  </si>
  <si>
    <t>Доп. характеристика</t>
  </si>
  <si>
    <t>SMA-MPLS-VR1 MPLSMGD LAY3 VRF INTF LIC</t>
  </si>
  <si>
    <t>SMA-NPM-MD1 NPM MGD DEVICES LIC</t>
  </si>
  <si>
    <t>SMA-MD2-001 IP AM MGD TIER 2 LIC</t>
  </si>
  <si>
    <t>SMA-MD1-001 IP AM MGD TIER 1 LIC</t>
  </si>
  <si>
    <t>SMA-ESM-P EMC SERVER MANAGER - PROD LICENSE</t>
  </si>
  <si>
    <t>W4NC-SQL COLLECTOR FOR SQL</t>
  </si>
  <si>
    <t>W4NITOI SOLUTIONPACK FOR EMC ITOI IP/ACM/ESM</t>
  </si>
  <si>
    <t>W4NMD-NET-1 MGD DEVICES: NETWORK; 1 TO 1499</t>
  </si>
  <si>
    <t>W4NMD-SVR-1 MGD DEVICES: SERVERS; 1 TO 1499</t>
  </si>
  <si>
    <t>W4NSERVER W4N PRODUCTION SERVER LICENSE</t>
  </si>
  <si>
    <t>W4NR-SYMM REPORTPACK FOR EMC SYMMETRIX</t>
  </si>
  <si>
    <t>W4NR-FC REPORTPACK FIBRE-CHANNEL FABRICS</t>
  </si>
  <si>
    <t>W4NR-CLAR REPORTPACK FOR EMC CLARIION</t>
  </si>
  <si>
    <t>W4NSTORAGE SOLUTIONPACK FOR STORAGE</t>
  </si>
  <si>
    <t>SMA-AD-XML-P XMLADP-P</t>
  </si>
  <si>
    <t>SMA-MD1-002 IP AM MGD TIER 1: 501-1000 LIC 4% DISC</t>
  </si>
  <si>
    <t>SMA-BIM-P ITOI BUSINESS IMPACT MANAGER</t>
  </si>
  <si>
    <t>SMA-GC-10P GLOBAL CONSOLE 10</t>
  </si>
  <si>
    <t>SMA-NPM-P NPM PRODUCTION LICENSE</t>
  </si>
  <si>
    <t>SMA-AM-P AM PRODUCTION LICENSE</t>
  </si>
  <si>
    <t>SMA-PM-P PM PRODUCTION LICENSE</t>
  </si>
  <si>
    <t>SMA-AD-EML-P E-MAIL ADP-P</t>
  </si>
  <si>
    <t>SMA-AD-LGF-P LOG FILE ADP-P</t>
  </si>
  <si>
    <t>SMA-SAM-P SERVICE ASSURANCE MGR-PRODUCTION</t>
  </si>
  <si>
    <t>SMA-MPLS-P MPLS PRODUCTION LICENSE</t>
  </si>
  <si>
    <t>SMA-DSB-4 ITOI BUSNS DASHBRD-25CONCURRENT USER</t>
  </si>
  <si>
    <t>SMA-MPLS-FI2 MPLS MGD LAY2 FRWRDR INTFC: 201-1000</t>
  </si>
  <si>
    <t>SMA-DSB-P ITOI BUSINESS DASHBOERD PRODUCTION LIC</t>
  </si>
  <si>
    <t>SMA-AD-SCR-P SCRIPT ADP-P</t>
  </si>
  <si>
    <t>Кол-во</t>
  </si>
  <si>
    <t>Итого</t>
  </si>
  <si>
    <t>Спецификация на сертификаты технической поддержки системы зонтичного мониторинга SMARTS</t>
  </si>
  <si>
    <t>Приложение №1</t>
  </si>
  <si>
    <t>Срок поставки: Сертификаты предоставляются в течении 5 дней после подписания договора</t>
  </si>
  <si>
    <t>Адрес поставки : г.Уфа,Ленина 32</t>
  </si>
  <si>
    <t>Квалификационные критерии претендента (участника, поставщика)</t>
  </si>
  <si>
    <t>Поставщик обязан иметь авторизационные письма от производителя программного обеспечения указанного в спецификации</t>
  </si>
  <si>
    <t>Контактное лицо</t>
  </si>
  <si>
    <t>Начальник отдела эксплуатации информационных систем Кальметьев Тимур Харисович +7 347 221 5588</t>
  </si>
  <si>
    <t>В т.ч. НДС 18%</t>
  </si>
  <si>
    <t>Предельная стоимость лота составляет 7 956 045,75  рублей, в том числе НДС 18% 1 213 634,10 рублей</t>
  </si>
  <si>
    <t>Дата окончания техподдержки</t>
  </si>
  <si>
    <t>Предельная сумма с НДС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</si>
</sst>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0&quot;р.&quot;"/>
    <numFmt numFmtId="165" formatCode="[$-409]d\-mmm\-yy;@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</font>
    <font>
      <b/>
      <sz val="10"/>
      <color indexed="8"/>
      <name val="Arial"/>
      <family val="2"/>
      <charset val="204"/>
    </font>
    <font>
      <b/>
      <i/>
      <sz val="11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11" fillId="0" borderId="0"/>
    <xf numFmtId="0" fontId="12" fillId="0" borderId="3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3" fillId="0" borderId="0"/>
    <xf numFmtId="0" fontId="3" fillId="0" borderId="0"/>
    <xf numFmtId="43" fontId="1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Fill="1" applyBorder="1" applyAlignment="1"/>
    <xf numFmtId="0" fontId="3" fillId="0" borderId="1" xfId="1" applyFont="1" applyFill="1" applyBorder="1" applyAlignment="1">
      <alignment horizontal="left" vertical="top" wrapText="1"/>
    </xf>
    <xf numFmtId="1" fontId="2" fillId="0" borderId="1" xfId="0" applyNumberFormat="1" applyFont="1" applyFill="1" applyBorder="1" applyAlignment="1"/>
    <xf numFmtId="0" fontId="0" fillId="0" borderId="0" xfId="0" applyAlignment="1">
      <alignment shrinkToFit="1"/>
    </xf>
    <xf numFmtId="0" fontId="1" fillId="0" borderId="1" xfId="0" applyFont="1" applyBorder="1"/>
    <xf numFmtId="0" fontId="0" fillId="0" borderId="1" xfId="0" applyBorder="1"/>
    <xf numFmtId="164" fontId="0" fillId="0" borderId="1" xfId="0" applyNumberFormat="1" applyBorder="1"/>
    <xf numFmtId="1" fontId="5" fillId="0" borderId="0" xfId="0" applyNumberFormat="1" applyFont="1" applyAlignment="1"/>
    <xf numFmtId="0" fontId="10" fillId="2" borderId="1" xfId="1" applyFont="1" applyFill="1" applyBorder="1" applyAlignment="1">
      <alignment wrapText="1"/>
    </xf>
    <xf numFmtId="165" fontId="13" fillId="0" borderId="1" xfId="2" applyNumberFormat="1" applyFont="1" applyBorder="1" applyAlignment="1">
      <alignment horizontal="center" vertical="top"/>
    </xf>
    <xf numFmtId="165" fontId="13" fillId="0" borderId="1" xfId="2" applyNumberFormat="1" applyFont="1" applyBorder="1" applyAlignment="1">
      <alignment horizontal="center" vertical="top"/>
    </xf>
    <xf numFmtId="0" fontId="6" fillId="0" borderId="1" xfId="0" applyFont="1" applyBorder="1" applyAlignment="1"/>
    <xf numFmtId="0" fontId="7" fillId="0" borderId="1" xfId="0" applyFont="1" applyBorder="1" applyAlignment="1"/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8">
    <cellStyle name="Header1" xfId="3"/>
    <cellStyle name="Header2" xfId="4"/>
    <cellStyle name="Normal 2" xfId="1"/>
    <cellStyle name="Normal 2 2" xfId="5"/>
    <cellStyle name="Normal 3" xfId="6"/>
    <cellStyle name="Обычный" xfId="0" builtinId="0"/>
    <cellStyle name="Обычный 2" xfId="2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47"/>
  <sheetViews>
    <sheetView tabSelected="1" workbookViewId="0">
      <selection activeCell="I24" sqref="I24"/>
    </sheetView>
  </sheetViews>
  <sheetFormatPr defaultRowHeight="15"/>
  <cols>
    <col min="1" max="1" width="4.42578125" customWidth="1"/>
    <col min="2" max="2" width="5.7109375" customWidth="1"/>
    <col min="3" max="3" width="55" bestFit="1" customWidth="1"/>
    <col min="4" max="4" width="11.140625" customWidth="1"/>
    <col min="5" max="5" width="19.42578125" customWidth="1"/>
    <col min="6" max="6" width="19" customWidth="1"/>
  </cols>
  <sheetData>
    <row r="2" spans="1:6">
      <c r="E2" s="8" t="s">
        <v>36</v>
      </c>
    </row>
    <row r="4" spans="1:6" s="4" customFormat="1">
      <c r="A4" s="19" t="s">
        <v>35</v>
      </c>
      <c r="B4" s="20"/>
      <c r="C4" s="20"/>
      <c r="D4" s="20"/>
      <c r="E4" s="20"/>
      <c r="F4" s="20"/>
    </row>
    <row r="7" spans="1:6" ht="30" customHeight="1">
      <c r="A7" s="14" t="s">
        <v>0</v>
      </c>
      <c r="B7" s="14" t="s">
        <v>1</v>
      </c>
      <c r="C7" s="5" t="s">
        <v>3</v>
      </c>
      <c r="D7" s="5" t="s">
        <v>33</v>
      </c>
      <c r="E7" s="14" t="s">
        <v>46</v>
      </c>
      <c r="F7" s="9" t="s">
        <v>45</v>
      </c>
    </row>
    <row r="8" spans="1:6">
      <c r="A8" s="1">
        <v>1</v>
      </c>
      <c r="B8" s="6" t="s">
        <v>2</v>
      </c>
      <c r="C8" s="2" t="s">
        <v>4</v>
      </c>
      <c r="D8" s="3">
        <v>400</v>
      </c>
      <c r="E8" s="7">
        <f>139800.94+(139800.94*0.18)</f>
        <v>164965.10920000001</v>
      </c>
      <c r="F8" s="10">
        <v>42369</v>
      </c>
    </row>
    <row r="9" spans="1:6">
      <c r="A9" s="1">
        <v>2</v>
      </c>
      <c r="B9" s="6" t="s">
        <v>2</v>
      </c>
      <c r="C9" s="2" t="s">
        <v>5</v>
      </c>
      <c r="D9" s="3">
        <v>200</v>
      </c>
      <c r="E9" s="7">
        <f>157985.42+(157985.42*0.18)</f>
        <v>186422.79560000001</v>
      </c>
      <c r="F9" s="10">
        <v>42369</v>
      </c>
    </row>
    <row r="10" spans="1:6">
      <c r="A10" s="1">
        <v>3</v>
      </c>
      <c r="B10" s="6" t="s">
        <v>2</v>
      </c>
      <c r="C10" s="2" t="s">
        <v>6</v>
      </c>
      <c r="D10" s="3">
        <v>200</v>
      </c>
      <c r="E10" s="7">
        <f>25184.88+(25184.88*0.18)</f>
        <v>29718.1584</v>
      </c>
      <c r="F10" s="10">
        <v>42369</v>
      </c>
    </row>
    <row r="11" spans="1:6">
      <c r="A11" s="1">
        <v>4</v>
      </c>
      <c r="B11" s="6" t="s">
        <v>2</v>
      </c>
      <c r="C11" s="2" t="s">
        <v>7</v>
      </c>
      <c r="D11" s="3">
        <v>150</v>
      </c>
      <c r="E11" s="7">
        <f>235901.14+(235901.14*0.18)</f>
        <v>278363.34520000004</v>
      </c>
      <c r="F11" s="10">
        <v>42369</v>
      </c>
    </row>
    <row r="12" spans="1:6">
      <c r="A12" s="1">
        <v>5</v>
      </c>
      <c r="B12" s="6" t="s">
        <v>2</v>
      </c>
      <c r="C12" s="2" t="s">
        <v>8</v>
      </c>
      <c r="D12" s="3">
        <v>1</v>
      </c>
      <c r="E12" s="7">
        <f>94360.46+(94360.46*0.18)</f>
        <v>111345.34280000001</v>
      </c>
      <c r="F12" s="10">
        <v>42369</v>
      </c>
    </row>
    <row r="13" spans="1:6">
      <c r="A13" s="1">
        <v>6</v>
      </c>
      <c r="B13" s="6" t="s">
        <v>2</v>
      </c>
      <c r="C13" s="2" t="s">
        <v>9</v>
      </c>
      <c r="D13" s="3">
        <v>1</v>
      </c>
      <c r="E13" s="7">
        <f>139800.94+(139800.94*0.18)</f>
        <v>164965.10920000001</v>
      </c>
      <c r="F13" s="10">
        <v>42369</v>
      </c>
    </row>
    <row r="14" spans="1:6">
      <c r="A14" s="1">
        <v>7</v>
      </c>
      <c r="B14" s="6" t="s">
        <v>2</v>
      </c>
      <c r="C14" s="2" t="s">
        <v>10</v>
      </c>
      <c r="D14" s="3">
        <v>1</v>
      </c>
      <c r="E14" s="7">
        <f>69921.18+(69921.18*0.18)</f>
        <v>82506.992399999988</v>
      </c>
      <c r="F14" s="10">
        <v>42369</v>
      </c>
    </row>
    <row r="15" spans="1:6">
      <c r="A15" s="1">
        <v>8</v>
      </c>
      <c r="B15" s="6" t="s">
        <v>2</v>
      </c>
      <c r="C15" s="2" t="s">
        <v>11</v>
      </c>
      <c r="D15" s="3">
        <v>600</v>
      </c>
      <c r="E15" s="7">
        <f>649124.93+(649124.93*0.18)</f>
        <v>765967.41740000003</v>
      </c>
      <c r="F15" s="10">
        <v>42369</v>
      </c>
    </row>
    <row r="16" spans="1:6">
      <c r="A16" s="1">
        <v>9</v>
      </c>
      <c r="B16" s="6" t="s">
        <v>2</v>
      </c>
      <c r="C16" s="2" t="s">
        <v>12</v>
      </c>
      <c r="D16" s="3">
        <v>200</v>
      </c>
      <c r="E16" s="7">
        <f>97881.37+(97881.37*0.18)</f>
        <v>115500.0166</v>
      </c>
      <c r="F16" s="10">
        <v>42369</v>
      </c>
    </row>
    <row r="17" spans="1:6">
      <c r="A17" s="1">
        <v>10</v>
      </c>
      <c r="B17" s="6" t="s">
        <v>2</v>
      </c>
      <c r="C17" s="2" t="s">
        <v>13</v>
      </c>
      <c r="D17" s="3">
        <v>1</v>
      </c>
      <c r="E17" s="7">
        <f>209722.12+(209722.12*0.18)</f>
        <v>247472.10159999999</v>
      </c>
      <c r="F17" s="10">
        <v>42369</v>
      </c>
    </row>
    <row r="18" spans="1:6">
      <c r="A18" s="1">
        <v>11</v>
      </c>
      <c r="B18" s="6" t="s">
        <v>2</v>
      </c>
      <c r="C18" s="2" t="s">
        <v>8</v>
      </c>
      <c r="D18" s="3">
        <v>1</v>
      </c>
      <c r="E18" s="7">
        <f>524243.16+(524243.16*0.18)</f>
        <v>618606.92879999999</v>
      </c>
      <c r="F18" s="10">
        <v>42369</v>
      </c>
    </row>
    <row r="19" spans="1:6">
      <c r="A19" s="1">
        <v>12</v>
      </c>
      <c r="B19" s="6" t="s">
        <v>2</v>
      </c>
      <c r="C19" s="2" t="s">
        <v>14</v>
      </c>
      <c r="D19" s="3">
        <v>1</v>
      </c>
      <c r="E19" s="7">
        <f>349523.06+(349523.06*0.18)</f>
        <v>412437.2108</v>
      </c>
      <c r="F19" s="10">
        <v>42369</v>
      </c>
    </row>
    <row r="20" spans="1:6">
      <c r="A20" s="1">
        <v>13</v>
      </c>
      <c r="B20" s="6" t="s">
        <v>2</v>
      </c>
      <c r="C20" s="2" t="s">
        <v>15</v>
      </c>
      <c r="D20" s="3">
        <v>1</v>
      </c>
      <c r="E20" s="7">
        <f>349523.06+(349523.06*0.18)</f>
        <v>412437.2108</v>
      </c>
      <c r="F20" s="10">
        <v>42369</v>
      </c>
    </row>
    <row r="21" spans="1:6">
      <c r="A21" s="1">
        <v>14</v>
      </c>
      <c r="B21" s="6" t="s">
        <v>2</v>
      </c>
      <c r="C21" s="2" t="s">
        <v>16</v>
      </c>
      <c r="D21" s="3">
        <v>1</v>
      </c>
      <c r="E21" s="7">
        <f>524243.16+(524243.16*0.18)</f>
        <v>618606.92879999999</v>
      </c>
      <c r="F21" s="11">
        <v>42369</v>
      </c>
    </row>
    <row r="22" spans="1:6">
      <c r="A22" s="1">
        <v>15</v>
      </c>
      <c r="B22" s="6" t="s">
        <v>2</v>
      </c>
      <c r="C22" s="2" t="s">
        <v>17</v>
      </c>
      <c r="D22" s="3">
        <v>1</v>
      </c>
      <c r="E22" s="7">
        <f>28332.99+(28332.99*0.18)</f>
        <v>33432.928200000002</v>
      </c>
      <c r="F22" s="11">
        <v>42369</v>
      </c>
    </row>
    <row r="23" spans="1:6">
      <c r="A23" s="1">
        <v>16</v>
      </c>
      <c r="B23" s="6" t="s">
        <v>2</v>
      </c>
      <c r="C23" s="2" t="s">
        <v>18</v>
      </c>
      <c r="D23" s="3">
        <v>1</v>
      </c>
      <c r="E23" s="7">
        <f>1089086.23+(1089086.23*0.18)</f>
        <v>1285121.7514</v>
      </c>
      <c r="F23" s="11">
        <v>42369</v>
      </c>
    </row>
    <row r="24" spans="1:6">
      <c r="A24" s="1">
        <v>17</v>
      </c>
      <c r="B24" s="6" t="s">
        <v>2</v>
      </c>
      <c r="C24" s="2" t="s">
        <v>19</v>
      </c>
      <c r="D24" s="3">
        <v>800</v>
      </c>
      <c r="E24" s="7">
        <f>198330.93+(198330.93*0.18)</f>
        <v>234030.49739999999</v>
      </c>
      <c r="F24" s="11">
        <v>42369</v>
      </c>
    </row>
    <row r="25" spans="1:6">
      <c r="A25" s="1">
        <v>18</v>
      </c>
      <c r="B25" s="6" t="s">
        <v>2</v>
      </c>
      <c r="C25" s="2" t="s">
        <v>20</v>
      </c>
      <c r="D25" s="3">
        <v>1</v>
      </c>
      <c r="E25" s="7">
        <f>141664.95+(141664.95*0.18)</f>
        <v>167164.641</v>
      </c>
      <c r="F25" s="11">
        <v>42369</v>
      </c>
    </row>
    <row r="26" spans="1:6">
      <c r="A26" s="1">
        <v>19</v>
      </c>
      <c r="B26" s="6" t="s">
        <v>2</v>
      </c>
      <c r="C26" s="2" t="s">
        <v>21</v>
      </c>
      <c r="D26" s="3">
        <v>1</v>
      </c>
      <c r="E26" s="7">
        <f>142286.29+(142286.29*0.18)</f>
        <v>167897.8222</v>
      </c>
      <c r="F26" s="11">
        <v>42369</v>
      </c>
    </row>
    <row r="27" spans="1:6">
      <c r="A27" s="1">
        <v>20</v>
      </c>
      <c r="B27" s="6" t="s">
        <v>2</v>
      </c>
      <c r="C27" s="2" t="s">
        <v>5</v>
      </c>
      <c r="D27" s="3">
        <v>200</v>
      </c>
      <c r="E27" s="7">
        <f>141664.95+(141664.95*0.18)</f>
        <v>167164.641</v>
      </c>
      <c r="F27" s="11">
        <v>42369</v>
      </c>
    </row>
    <row r="28" spans="1:6">
      <c r="A28" s="1">
        <v>21</v>
      </c>
      <c r="B28" s="6" t="s">
        <v>2</v>
      </c>
      <c r="C28" s="2" t="s">
        <v>22</v>
      </c>
      <c r="D28" s="3">
        <v>1</v>
      </c>
      <c r="E28" s="7">
        <f>145664.95+(145664.95*0.18)</f>
        <v>171884.641</v>
      </c>
      <c r="F28" s="11">
        <v>42369</v>
      </c>
    </row>
    <row r="29" spans="1:6">
      <c r="A29" s="1">
        <v>22</v>
      </c>
      <c r="B29" s="6" t="s">
        <v>2</v>
      </c>
      <c r="C29" s="2" t="s">
        <v>23</v>
      </c>
      <c r="D29" s="3">
        <v>1</v>
      </c>
      <c r="E29" s="7">
        <f>56665.98+(56665.98*0.18)</f>
        <v>66865.856400000004</v>
      </c>
      <c r="F29" s="11">
        <v>42369</v>
      </c>
    </row>
    <row r="30" spans="1:6">
      <c r="A30" s="1">
        <v>23</v>
      </c>
      <c r="B30" s="6" t="s">
        <v>2</v>
      </c>
      <c r="C30" s="2" t="s">
        <v>24</v>
      </c>
      <c r="D30" s="3">
        <v>1</v>
      </c>
      <c r="E30" s="7">
        <f>28332.99+(28332.99*0.18)</f>
        <v>33432.928200000002</v>
      </c>
      <c r="F30" s="11">
        <v>42369</v>
      </c>
    </row>
    <row r="31" spans="1:6">
      <c r="A31" s="1">
        <v>24</v>
      </c>
      <c r="B31" s="6" t="s">
        <v>2</v>
      </c>
      <c r="C31" s="2" t="s">
        <v>25</v>
      </c>
      <c r="D31" s="3">
        <v>1</v>
      </c>
      <c r="E31" s="7">
        <f>28322.99+(28322.99*0.18)</f>
        <v>33421.128199999999</v>
      </c>
      <c r="F31" s="11">
        <v>42369</v>
      </c>
    </row>
    <row r="32" spans="1:6">
      <c r="A32" s="1">
        <v>25</v>
      </c>
      <c r="B32" s="6" t="s">
        <v>2</v>
      </c>
      <c r="C32" s="2" t="s">
        <v>26</v>
      </c>
      <c r="D32" s="3">
        <v>1</v>
      </c>
      <c r="E32" s="7">
        <f>63962.2+(63962.2*0.18)</f>
        <v>75475.395999999993</v>
      </c>
      <c r="F32" s="11">
        <v>42369</v>
      </c>
    </row>
    <row r="33" spans="1:6">
      <c r="A33" s="1">
        <v>26</v>
      </c>
      <c r="B33" s="6" t="s">
        <v>2</v>
      </c>
      <c r="C33" s="2" t="s">
        <v>4</v>
      </c>
      <c r="D33" s="3">
        <v>200</v>
      </c>
      <c r="E33" s="7">
        <f>216663.92+(216663.92*0.18)</f>
        <v>255663.42560000002</v>
      </c>
      <c r="F33" s="11">
        <v>42369</v>
      </c>
    </row>
    <row r="34" spans="1:6">
      <c r="A34" s="1">
        <v>27</v>
      </c>
      <c r="B34" s="6" t="s">
        <v>2</v>
      </c>
      <c r="C34" s="2" t="s">
        <v>27</v>
      </c>
      <c r="D34" s="3">
        <v>1</v>
      </c>
      <c r="E34" s="7">
        <f>629663.42+(629663.42*0.18)</f>
        <v>743002.83560000011</v>
      </c>
      <c r="F34" s="11">
        <v>42369</v>
      </c>
    </row>
    <row r="35" spans="1:6">
      <c r="A35" s="1">
        <v>28</v>
      </c>
      <c r="B35" s="6" t="s">
        <v>2</v>
      </c>
      <c r="C35" s="2" t="s">
        <v>28</v>
      </c>
      <c r="D35" s="3">
        <v>1</v>
      </c>
      <c r="E35" s="7">
        <f>50991.1+(50991.1*0.18)</f>
        <v>60169.498</v>
      </c>
      <c r="F35" s="11">
        <v>42369</v>
      </c>
    </row>
    <row r="36" spans="1:6">
      <c r="A36" s="1">
        <v>29</v>
      </c>
      <c r="B36" s="6" t="s">
        <v>2</v>
      </c>
      <c r="C36" s="2" t="s">
        <v>29</v>
      </c>
      <c r="D36" s="3">
        <v>1</v>
      </c>
      <c r="E36" s="7">
        <f>116331.96+(113331.96*0.18)</f>
        <v>136731.71280000001</v>
      </c>
      <c r="F36" s="11">
        <v>42369</v>
      </c>
    </row>
    <row r="37" spans="1:6">
      <c r="A37" s="1">
        <v>30</v>
      </c>
      <c r="B37" s="6" t="s">
        <v>2</v>
      </c>
      <c r="C37" s="2" t="s">
        <v>30</v>
      </c>
      <c r="D37" s="3">
        <v>250</v>
      </c>
      <c r="E37" s="7">
        <f>84998.97+(84998.97*0.18)</f>
        <v>100298.7846</v>
      </c>
      <c r="F37" s="11">
        <v>42369</v>
      </c>
    </row>
    <row r="38" spans="1:6">
      <c r="A38" s="1">
        <v>31</v>
      </c>
      <c r="B38" s="6" t="s">
        <v>2</v>
      </c>
      <c r="C38" s="2" t="s">
        <v>31</v>
      </c>
      <c r="D38" s="3">
        <v>1</v>
      </c>
      <c r="E38" s="7">
        <f>29332.99+(28332.99*0.18)</f>
        <v>34432.928200000002</v>
      </c>
      <c r="F38" s="11">
        <v>42369</v>
      </c>
    </row>
    <row r="39" spans="1:6">
      <c r="A39" s="1">
        <v>32</v>
      </c>
      <c r="B39" s="6" t="s">
        <v>2</v>
      </c>
      <c r="C39" s="2" t="s">
        <v>32</v>
      </c>
      <c r="D39" s="3">
        <v>1</v>
      </c>
      <c r="E39" s="7">
        <f>2898.02+(2898.02*0.18)</f>
        <v>3419.6635999999999</v>
      </c>
      <c r="F39" s="11">
        <v>42369</v>
      </c>
    </row>
    <row r="40" spans="1:6">
      <c r="A40" s="6"/>
      <c r="B40" s="6"/>
      <c r="C40" s="6"/>
      <c r="D40" s="5" t="s">
        <v>34</v>
      </c>
      <c r="E40" s="7">
        <f>SUM(E8:E39)</f>
        <v>7978925.7469999986</v>
      </c>
    </row>
    <row r="41" spans="1:6" ht="30">
      <c r="A41" s="6"/>
      <c r="B41" s="6"/>
      <c r="C41" s="6"/>
      <c r="D41" s="14" t="s">
        <v>43</v>
      </c>
      <c r="E41" s="7">
        <f>E40-E40/118*100</f>
        <v>1217124.2664915249</v>
      </c>
    </row>
    <row r="43" spans="1:6">
      <c r="A43" s="12" t="s">
        <v>44</v>
      </c>
      <c r="B43" s="12"/>
      <c r="C43" s="12"/>
      <c r="D43" s="12"/>
      <c r="E43" s="12"/>
      <c r="F43" s="12"/>
    </row>
    <row r="44" spans="1:6">
      <c r="A44" s="12" t="s">
        <v>37</v>
      </c>
      <c r="B44" s="13"/>
      <c r="C44" s="13"/>
      <c r="D44" s="13"/>
      <c r="E44" s="13"/>
      <c r="F44" s="13"/>
    </row>
    <row r="45" spans="1:6">
      <c r="A45" s="12" t="s">
        <v>38</v>
      </c>
      <c r="B45" s="12"/>
      <c r="C45" s="12"/>
      <c r="D45" s="12"/>
      <c r="E45" s="12"/>
      <c r="F45" s="12"/>
    </row>
    <row r="46" spans="1:6" ht="55.5" customHeight="1">
      <c r="A46" s="15" t="s">
        <v>39</v>
      </c>
      <c r="B46" s="15"/>
      <c r="C46" s="16"/>
      <c r="D46" s="17" t="s">
        <v>40</v>
      </c>
      <c r="E46" s="17"/>
      <c r="F46" s="16"/>
    </row>
    <row r="47" spans="1:6" ht="33.75" customHeight="1">
      <c r="A47" s="15" t="s">
        <v>41</v>
      </c>
      <c r="B47" s="15"/>
      <c r="C47" s="18"/>
      <c r="D47" s="17" t="s">
        <v>42</v>
      </c>
      <c r="E47" s="17"/>
      <c r="F47" s="17"/>
    </row>
  </sheetData>
  <mergeCells count="8">
    <mergeCell ref="A4:F4"/>
    <mergeCell ref="A43:F43"/>
    <mergeCell ref="A44:F44"/>
    <mergeCell ref="A45:F45"/>
    <mergeCell ref="A46:C46"/>
    <mergeCell ref="D46:F46"/>
    <mergeCell ref="A47:C47"/>
    <mergeCell ref="D47:F47"/>
  </mergeCells>
  <pageMargins left="0.70866141732283472" right="0.31496062992125984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Скрябин Сергей Олегович</dc:creator>
  <cp:lastModifiedBy>Фаррахова Эльвера Римовна</cp:lastModifiedBy>
  <cp:lastPrinted>2015-06-01T09:01:24Z</cp:lastPrinted>
  <dcterms:created xsi:type="dcterms:W3CDTF">2015-04-07T12:05:55Z</dcterms:created>
  <dcterms:modified xsi:type="dcterms:W3CDTF">2015-06-01T09:01:27Z</dcterms:modified>
</cp:coreProperties>
</file>