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CAU-Otd-OZ\01. ОУЗ\2016\ЕП свыше 500\Апрель\Теплоснабжение Раевский\На публикацию\Тепло Раевка\Приложение № 1 к Документации\"/>
    </mc:Choice>
  </mc:AlternateContent>
  <bookViews>
    <workbookView xWindow="360" yWindow="30" windowWidth="11280" windowHeight="5970" activeTab="2"/>
  </bookViews>
  <sheets>
    <sheet name="Дизельная" sheetId="10" r:id="rId1"/>
    <sheet name="Гараж Рус" sheetId="11" r:id="rId2"/>
    <sheet name="РУС адм.зд" sheetId="12" r:id="rId3"/>
  </sheets>
  <calcPr calcId="152511"/>
</workbook>
</file>

<file path=xl/calcChain.xml><?xml version="1.0" encoding="utf-8"?>
<calcChain xmlns="http://schemas.openxmlformats.org/spreadsheetml/2006/main">
  <c r="E10" i="12" l="1"/>
  <c r="E11" i="12" s="1"/>
  <c r="D23" i="12"/>
  <c r="D24" i="12"/>
  <c r="D25" i="12"/>
  <c r="D26" i="12"/>
  <c r="D27" i="12"/>
  <c r="D28" i="12"/>
  <c r="D29" i="12"/>
  <c r="D30" i="12"/>
  <c r="D31" i="12"/>
  <c r="E10" i="11"/>
  <c r="E11" i="11" s="1"/>
  <c r="D23" i="11"/>
  <c r="D24" i="11"/>
  <c r="D25" i="11"/>
  <c r="D26" i="11"/>
  <c r="D27" i="11"/>
  <c r="D28" i="11"/>
  <c r="D29" i="11"/>
  <c r="D30" i="11"/>
  <c r="D31" i="11"/>
  <c r="E10" i="10"/>
  <c r="E11" i="10" s="1"/>
  <c r="D23" i="10"/>
  <c r="D24" i="10"/>
  <c r="D25" i="10"/>
  <c r="D26" i="10"/>
  <c r="D27" i="10"/>
  <c r="D28" i="10"/>
  <c r="D29" i="10"/>
  <c r="D30" i="10"/>
  <c r="D31" i="10"/>
  <c r="D20" i="10" l="1"/>
  <c r="D18" i="10"/>
  <c r="D20" i="11"/>
  <c r="D18" i="11"/>
  <c r="D20" i="12"/>
  <c r="D18" i="12"/>
  <c r="B24" i="11" l="1"/>
  <c r="H24" i="11" s="1"/>
  <c r="B26" i="11"/>
  <c r="H26" i="11" s="1"/>
  <c r="B28" i="11"/>
  <c r="H28" i="11" s="1"/>
  <c r="B30" i="11"/>
  <c r="H30" i="11" s="1"/>
  <c r="B23" i="11"/>
  <c r="H23" i="11" s="1"/>
  <c r="B25" i="11"/>
  <c r="H25" i="11" s="1"/>
  <c r="B27" i="11"/>
  <c r="H27" i="11" s="1"/>
  <c r="B29" i="11"/>
  <c r="H29" i="11" s="1"/>
  <c r="B31" i="11"/>
  <c r="H31" i="11" s="1"/>
  <c r="B24" i="12"/>
  <c r="H24" i="12" s="1"/>
  <c r="B26" i="12"/>
  <c r="H26" i="12" s="1"/>
  <c r="B28" i="12"/>
  <c r="H28" i="12" s="1"/>
  <c r="B30" i="12"/>
  <c r="H30" i="12" s="1"/>
  <c r="B23" i="12"/>
  <c r="H23" i="12" s="1"/>
  <c r="B25" i="12"/>
  <c r="H25" i="12" s="1"/>
  <c r="B27" i="12"/>
  <c r="H27" i="12" s="1"/>
  <c r="B29" i="12"/>
  <c r="H29" i="12" s="1"/>
  <c r="B31" i="12"/>
  <c r="H31" i="12" s="1"/>
  <c r="B24" i="10"/>
  <c r="H24" i="10" s="1"/>
  <c r="B26" i="10"/>
  <c r="H26" i="10" s="1"/>
  <c r="B28" i="10"/>
  <c r="H28" i="10" s="1"/>
  <c r="B30" i="10"/>
  <c r="H30" i="10" s="1"/>
  <c r="B23" i="10"/>
  <c r="H23" i="10" s="1"/>
  <c r="B25" i="10"/>
  <c r="H25" i="10" s="1"/>
  <c r="B27" i="10"/>
  <c r="H27" i="10" s="1"/>
  <c r="B29" i="10"/>
  <c r="H29" i="10" s="1"/>
  <c r="B31" i="10"/>
  <c r="H31" i="10" s="1"/>
  <c r="G25" i="12"/>
  <c r="I25" i="12" s="1"/>
  <c r="G27" i="12"/>
  <c r="G29" i="12"/>
  <c r="I29" i="12" s="1"/>
  <c r="G31" i="12"/>
  <c r="G23" i="12"/>
  <c r="G24" i="12"/>
  <c r="I24" i="12" s="1"/>
  <c r="G26" i="12"/>
  <c r="I26" i="12" s="1"/>
  <c r="G28" i="12"/>
  <c r="G30" i="12"/>
  <c r="I30" i="12" s="1"/>
  <c r="G25" i="11"/>
  <c r="I25" i="11" s="1"/>
  <c r="G27" i="11"/>
  <c r="I27" i="11" s="1"/>
  <c r="G29" i="11"/>
  <c r="G31" i="11"/>
  <c r="I31" i="11" s="1"/>
  <c r="G23" i="11"/>
  <c r="G24" i="11"/>
  <c r="I24" i="11" s="1"/>
  <c r="G26" i="11"/>
  <c r="I26" i="11" s="1"/>
  <c r="G28" i="11"/>
  <c r="I28" i="11" s="1"/>
  <c r="G30" i="11"/>
  <c r="G25" i="10"/>
  <c r="G27" i="10"/>
  <c r="I27" i="10" s="1"/>
  <c r="G29" i="10"/>
  <c r="I29" i="10" s="1"/>
  <c r="G31" i="10"/>
  <c r="I31" i="10" s="1"/>
  <c r="G23" i="10"/>
  <c r="G24" i="10"/>
  <c r="I24" i="10" s="1"/>
  <c r="G26" i="10"/>
  <c r="I26" i="10" s="1"/>
  <c r="G28" i="10"/>
  <c r="I28" i="10" s="1"/>
  <c r="G30" i="10"/>
  <c r="I30" i="10" s="1"/>
  <c r="I29" i="11" l="1"/>
  <c r="I28" i="12"/>
  <c r="I31" i="12"/>
  <c r="I25" i="10"/>
  <c r="I30" i="11"/>
  <c r="I27" i="12"/>
  <c r="I23" i="10"/>
  <c r="G32" i="10"/>
  <c r="I23" i="12"/>
  <c r="G32" i="12"/>
  <c r="H32" i="12"/>
  <c r="I23" i="11"/>
  <c r="I32" i="11" s="1"/>
  <c r="G32" i="11"/>
  <c r="H32" i="10"/>
  <c r="H32" i="11"/>
  <c r="I32" i="10" l="1"/>
  <c r="I32" i="12"/>
</calcChain>
</file>

<file path=xl/sharedStrings.xml><?xml version="1.0" encoding="utf-8"?>
<sst xmlns="http://schemas.openxmlformats.org/spreadsheetml/2006/main" count="162" uniqueCount="56">
  <si>
    <t>Наименование объекта:</t>
  </si>
  <si>
    <t>объём V:</t>
  </si>
  <si>
    <t>ккал/час</t>
  </si>
  <si>
    <t>месяц</t>
  </si>
  <si>
    <t>часовая нагрузка ккал/час</t>
  </si>
  <si>
    <t>Плановая температ. наружнего воздуха</t>
  </si>
  <si>
    <t>часы работы отопления</t>
  </si>
  <si>
    <t>январь</t>
  </si>
  <si>
    <t>февраль</t>
  </si>
  <si>
    <t>март</t>
  </si>
  <si>
    <t>апрель</t>
  </si>
  <si>
    <t>май</t>
  </si>
  <si>
    <t>сентябрь</t>
  </si>
  <si>
    <t>октябрь</t>
  </si>
  <si>
    <t>ноябрь</t>
  </si>
  <si>
    <t>декабрь</t>
  </si>
  <si>
    <t>ИТОГО:</t>
  </si>
  <si>
    <t>Расчет произвел</t>
  </si>
  <si>
    <t>м.п</t>
  </si>
  <si>
    <t>м.п.</t>
  </si>
  <si>
    <r>
      <t>м</t>
    </r>
    <r>
      <rPr>
        <vertAlign val="superscript"/>
        <sz val="10"/>
        <rFont val="Arial CYR"/>
        <family val="2"/>
        <charset val="204"/>
      </rPr>
      <t>3</t>
    </r>
  </si>
  <si>
    <r>
      <t>С</t>
    </r>
    <r>
      <rPr>
        <vertAlign val="superscript"/>
        <sz val="10"/>
        <rFont val="Arial CYR"/>
        <family val="2"/>
        <charset val="204"/>
      </rPr>
      <t>о</t>
    </r>
  </si>
  <si>
    <t>Приложение №1</t>
  </si>
  <si>
    <t>+20</t>
  </si>
  <si>
    <t>подвал V*40%:</t>
  </si>
  <si>
    <t>Общий объем:</t>
  </si>
  <si>
    <t xml:space="preserve">Плановый график </t>
  </si>
  <si>
    <t>отпуска тепловой энергии</t>
  </si>
  <si>
    <r>
      <t>Часовая нагрузка Q</t>
    </r>
    <r>
      <rPr>
        <vertAlign val="subscript"/>
        <sz val="10"/>
        <rFont val="Arial Cyr"/>
        <charset val="204"/>
      </rPr>
      <t>отопл.</t>
    </r>
    <r>
      <rPr>
        <sz val="10"/>
        <rFont val="Arial Cyr"/>
        <charset val="204"/>
      </rPr>
      <t>:</t>
    </r>
  </si>
  <si>
    <r>
      <t>Часовая нагрузка Q</t>
    </r>
    <r>
      <rPr>
        <vertAlign val="subscript"/>
        <sz val="10"/>
        <rFont val="Arial Cyr"/>
        <charset val="204"/>
      </rPr>
      <t>вент..</t>
    </r>
    <r>
      <rPr>
        <sz val="10"/>
        <rFont val="Arial Cyr"/>
        <charset val="204"/>
      </rPr>
      <t>:</t>
    </r>
  </si>
  <si>
    <r>
      <t>Q</t>
    </r>
    <r>
      <rPr>
        <b/>
        <vertAlign val="subscript"/>
        <sz val="10"/>
        <rFont val="Arial Cyr"/>
        <charset val="204"/>
      </rPr>
      <t>отопл.</t>
    </r>
    <r>
      <rPr>
        <b/>
        <sz val="10"/>
        <rFont val="Arial Cyr"/>
        <charset val="204"/>
      </rPr>
      <t>=V*a*q*(t</t>
    </r>
    <r>
      <rPr>
        <b/>
        <sz val="8"/>
        <rFont val="Arial Cyr"/>
        <charset val="204"/>
      </rPr>
      <t>вн</t>
    </r>
    <r>
      <rPr>
        <b/>
        <sz val="10"/>
        <rFont val="Arial Cyr"/>
        <charset val="204"/>
      </rPr>
      <t>-t</t>
    </r>
    <r>
      <rPr>
        <b/>
        <sz val="8"/>
        <rFont val="Arial Cyr"/>
        <charset val="204"/>
      </rPr>
      <t>нр</t>
    </r>
    <r>
      <rPr>
        <b/>
        <sz val="10"/>
        <rFont val="Arial Cyr"/>
        <charset val="204"/>
      </rPr>
      <t>)</t>
    </r>
  </si>
  <si>
    <r>
      <t>Q</t>
    </r>
    <r>
      <rPr>
        <b/>
        <vertAlign val="subscript"/>
        <sz val="10"/>
        <rFont val="Arial Cyr"/>
        <charset val="204"/>
      </rPr>
      <t>вент.</t>
    </r>
    <r>
      <rPr>
        <b/>
        <sz val="10"/>
        <rFont val="Arial Cyr"/>
        <charset val="204"/>
      </rPr>
      <t>=V*q*(t</t>
    </r>
    <r>
      <rPr>
        <b/>
        <sz val="8"/>
        <rFont val="Arial Cyr"/>
        <charset val="204"/>
      </rPr>
      <t>вн</t>
    </r>
    <r>
      <rPr>
        <b/>
        <sz val="10"/>
        <rFont val="Arial Cyr"/>
        <charset val="204"/>
      </rPr>
      <t>-t</t>
    </r>
    <r>
      <rPr>
        <b/>
        <vertAlign val="subscript"/>
        <sz val="10"/>
        <rFont val="Arial Cyr"/>
        <charset val="204"/>
      </rPr>
      <t>ср.от</t>
    </r>
    <r>
      <rPr>
        <b/>
        <sz val="10"/>
        <rFont val="Arial Cyr"/>
        <charset val="204"/>
      </rPr>
      <t>)</t>
    </r>
  </si>
  <si>
    <t>кол-во тепла на отопление   Гкал</t>
  </si>
  <si>
    <t>часы работы вентиляции</t>
  </si>
  <si>
    <t>всего Гкал</t>
  </si>
  <si>
    <t>Расположенного по адресу:</t>
  </si>
  <si>
    <t>Альшеевский район, с.Раевский ул.Ленина,114</t>
  </si>
  <si>
    <t>+10</t>
  </si>
  <si>
    <t>Административное здание Раевского РУС</t>
  </si>
  <si>
    <t>+16</t>
  </si>
  <si>
    <t>Расчетная температура внутренняя tвн:</t>
  </si>
  <si>
    <t xml:space="preserve"> наружняя tнр:</t>
  </si>
  <si>
    <t>Поправочный коэфиц. на расчетную температуру  a:</t>
  </si>
  <si>
    <t>Удельная отопительная характеристика здания qотопл.:</t>
  </si>
  <si>
    <t>Удельная отопительная характеристика здания qвент.:</t>
  </si>
  <si>
    <t>коэфицент Х1 для отопления</t>
  </si>
  <si>
    <t>кол-во     тепла на вентиляцию Гкал</t>
  </si>
  <si>
    <t>Расчет выполнен в соответствии с "Методическими указаниями по определению расходов топлива, электроэнергии и воды на выработку тепла отопительными котельными коммунальных теплоэнергетических предприятий" разработанными Академией коммунального хозяйства им. К.Д.Памфилова.</t>
  </si>
  <si>
    <t>Согласовано с потребителем:_____________________ / ____________________________</t>
  </si>
  <si>
    <t>(подпись)                     (Ф.И.О.)</t>
  </si>
  <si>
    <t>Гараж Раевского РУСа</t>
  </si>
  <si>
    <t>Инженер ПТО: ________________/Несмиянова О.П./</t>
  </si>
  <si>
    <t>Инженер ПТО: ______________/Несмиянова О.П./</t>
  </si>
  <si>
    <t xml:space="preserve"> к договору на поставку  тепловой энергии в горячей воде </t>
  </si>
  <si>
    <t>РБ, Альшеевский район, с.Раевский ул.Ленина,114</t>
  </si>
  <si>
    <t>Дизельная Раевского РУС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</si>
</sst>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_ ;[Red]\-0.000\ "/>
    <numFmt numFmtId="165" formatCode="0.0"/>
    <numFmt numFmtId="166" formatCode="0.000"/>
  </numFmts>
  <fonts count="18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name val="Arial Cyr"/>
      <family val="2"/>
      <charset val="204"/>
    </font>
    <font>
      <vertAlign val="superscript"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1"/>
      <name val="Arial Cyr"/>
      <charset val="204"/>
    </font>
    <font>
      <vertAlign val="subscript"/>
      <sz val="10"/>
      <name val="Arial Cyr"/>
      <charset val="204"/>
    </font>
    <font>
      <b/>
      <vertAlign val="subscript"/>
      <sz val="10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0"/>
      <name val="Arial Narrow"/>
      <family val="2"/>
      <charset val="204"/>
    </font>
    <font>
      <sz val="9"/>
      <name val="Arial Narrow"/>
      <family val="2"/>
      <charset val="204"/>
    </font>
    <font>
      <sz val="11"/>
      <name val="Arial Narrow"/>
      <family val="2"/>
      <charset val="204"/>
    </font>
    <font>
      <i/>
      <sz val="11"/>
      <name val="Arial Cyr"/>
      <charset val="204"/>
    </font>
    <font>
      <b/>
      <sz val="11"/>
      <name val="Arial Narrow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Continuous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4" fillId="0" borderId="1" xfId="0" applyFont="1" applyBorder="1" applyAlignment="1">
      <alignment horizontal="right"/>
    </xf>
    <xf numFmtId="1" fontId="0" fillId="0" borderId="0" xfId="0" applyNumberFormat="1"/>
    <xf numFmtId="1" fontId="0" fillId="0" borderId="0" xfId="0" applyNumberFormat="1" applyAlignment="1">
      <alignment horizontal="righ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7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6" fillId="0" borderId="0" xfId="0" applyFont="1"/>
    <xf numFmtId="165" fontId="4" fillId="0" borderId="0" xfId="0" applyNumberFormat="1" applyFont="1"/>
    <xf numFmtId="0" fontId="12" fillId="0" borderId="0" xfId="0" applyFont="1" applyAlignment="1">
      <alignment horizontal="right"/>
    </xf>
    <xf numFmtId="2" fontId="12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7" fillId="0" borderId="1" xfId="0" applyFont="1" applyBorder="1"/>
    <xf numFmtId="2" fontId="14" fillId="0" borderId="1" xfId="0" applyNumberFormat="1" applyFont="1" applyBorder="1"/>
    <xf numFmtId="0" fontId="14" fillId="0" borderId="1" xfId="0" applyFont="1" applyBorder="1"/>
    <xf numFmtId="164" fontId="14" fillId="0" borderId="1" xfId="0" applyNumberFormat="1" applyFont="1" applyBorder="1"/>
    <xf numFmtId="166" fontId="14" fillId="0" borderId="1" xfId="0" applyNumberFormat="1" applyFont="1" applyBorder="1"/>
    <xf numFmtId="0" fontId="4" fillId="0" borderId="1" xfId="0" applyFont="1" applyBorder="1"/>
    <xf numFmtId="166" fontId="16" fillId="0" borderId="1" xfId="0" applyNumberFormat="1" applyFont="1" applyBorder="1"/>
    <xf numFmtId="0" fontId="12" fillId="0" borderId="0" xfId="0" applyFont="1" applyFill="1" applyBorder="1" applyAlignment="1">
      <alignment wrapText="1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2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opLeftCell="A28" workbookViewId="0">
      <selection activeCell="K9" sqref="K9"/>
    </sheetView>
  </sheetViews>
  <sheetFormatPr defaultRowHeight="12.75" x14ac:dyDescent="0.2"/>
  <cols>
    <col min="1" max="1" width="12.42578125" customWidth="1"/>
    <col min="2" max="2" width="9.5703125" customWidth="1"/>
    <col min="3" max="3" width="9.7109375" customWidth="1"/>
    <col min="4" max="4" width="11.5703125" customWidth="1"/>
    <col min="5" max="5" width="10.85546875" customWidth="1"/>
    <col min="6" max="6" width="8.85546875" customWidth="1"/>
    <col min="7" max="8" width="9.85546875" customWidth="1"/>
    <col min="9" max="9" width="9.42578125" customWidth="1"/>
  </cols>
  <sheetData>
    <row r="1" spans="1:9" ht="14.25" x14ac:dyDescent="0.2">
      <c r="D1" s="11"/>
      <c r="I1" s="20" t="s">
        <v>22</v>
      </c>
    </row>
    <row r="2" spans="1:9" ht="16.5" x14ac:dyDescent="0.3">
      <c r="F2" s="11"/>
      <c r="G2" s="19"/>
      <c r="H2" s="35"/>
      <c r="I2" s="19" t="s">
        <v>53</v>
      </c>
    </row>
    <row r="3" spans="1:9" ht="15.75" x14ac:dyDescent="0.25">
      <c r="A3" s="37" t="s">
        <v>26</v>
      </c>
      <c r="B3" s="37"/>
      <c r="C3" s="37"/>
      <c r="D3" s="37"/>
      <c r="E3" s="37"/>
      <c r="F3" s="37"/>
      <c r="G3" s="37"/>
      <c r="H3" s="37"/>
      <c r="I3" s="37"/>
    </row>
    <row r="4" spans="1:9" ht="15.75" x14ac:dyDescent="0.25">
      <c r="A4" s="37" t="s">
        <v>27</v>
      </c>
      <c r="B4" s="37"/>
      <c r="C4" s="37"/>
      <c r="D4" s="37"/>
      <c r="E4" s="37"/>
      <c r="F4" s="37"/>
      <c r="G4" s="37"/>
      <c r="H4" s="37"/>
      <c r="I4" s="37"/>
    </row>
    <row r="5" spans="1:9" ht="15.75" x14ac:dyDescent="0.25">
      <c r="A5" s="38"/>
      <c r="B5" s="38"/>
      <c r="C5" s="38"/>
      <c r="D5" s="38"/>
      <c r="E5" s="38"/>
      <c r="F5" s="38"/>
      <c r="G5" s="38"/>
      <c r="H5" s="38"/>
      <c r="I5" s="38"/>
    </row>
    <row r="6" spans="1:9" ht="16.5" x14ac:dyDescent="0.3">
      <c r="A6" s="5"/>
      <c r="B6" s="1"/>
      <c r="C6" s="1" t="s">
        <v>0</v>
      </c>
      <c r="D6" s="21" t="s">
        <v>55</v>
      </c>
      <c r="F6" s="2"/>
      <c r="G6" s="2"/>
      <c r="H6" s="2"/>
      <c r="I6" s="2"/>
    </row>
    <row r="7" spans="1:9" ht="16.5" x14ac:dyDescent="0.3">
      <c r="A7" s="5"/>
      <c r="B7" s="5"/>
      <c r="C7" s="16" t="s">
        <v>35</v>
      </c>
      <c r="D7" s="21" t="s">
        <v>54</v>
      </c>
      <c r="F7" s="2"/>
      <c r="G7" s="2"/>
      <c r="H7" s="2"/>
      <c r="I7" s="2"/>
    </row>
    <row r="8" spans="1:9" x14ac:dyDescent="0.2">
      <c r="A8" s="5"/>
      <c r="B8" s="5"/>
      <c r="C8" s="1"/>
      <c r="D8" s="9"/>
      <c r="E8" s="17"/>
      <c r="F8" s="2"/>
      <c r="G8" s="2"/>
      <c r="H8" s="2"/>
      <c r="I8" s="2"/>
    </row>
    <row r="9" spans="1:9" ht="14.25" x14ac:dyDescent="0.2">
      <c r="C9" s="1"/>
      <c r="D9" s="1" t="s">
        <v>1</v>
      </c>
      <c r="E9" s="22">
        <v>283</v>
      </c>
      <c r="F9" t="s">
        <v>20</v>
      </c>
    </row>
    <row r="10" spans="1:9" ht="14.25" x14ac:dyDescent="0.2">
      <c r="C10" s="1" t="s">
        <v>24</v>
      </c>
      <c r="D10" s="1">
        <v>0</v>
      </c>
      <c r="E10" s="10">
        <f>D10*40%</f>
        <v>0</v>
      </c>
      <c r="F10" t="s">
        <v>20</v>
      </c>
      <c r="G10" s="1"/>
      <c r="H10" s="1"/>
      <c r="I10" s="1"/>
    </row>
    <row r="11" spans="1:9" ht="15" x14ac:dyDescent="0.25">
      <c r="C11" s="1"/>
      <c r="D11" s="23" t="s">
        <v>25</v>
      </c>
      <c r="E11" s="14">
        <f>SUM(E9:E10)</f>
        <v>283</v>
      </c>
      <c r="F11" t="s">
        <v>20</v>
      </c>
    </row>
    <row r="12" spans="1:9" ht="14.25" x14ac:dyDescent="0.2">
      <c r="C12" s="1"/>
      <c r="D12" s="23" t="s">
        <v>40</v>
      </c>
      <c r="E12" s="12" t="s">
        <v>39</v>
      </c>
      <c r="F12" t="s">
        <v>21</v>
      </c>
      <c r="G12" s="3"/>
      <c r="H12" s="3"/>
      <c r="I12" s="3"/>
    </row>
    <row r="13" spans="1:9" ht="14.25" x14ac:dyDescent="0.2">
      <c r="C13" s="1"/>
      <c r="D13" s="23" t="s">
        <v>41</v>
      </c>
      <c r="E13" s="11">
        <v>-36</v>
      </c>
      <c r="F13" t="s">
        <v>21</v>
      </c>
      <c r="G13" s="1"/>
    </row>
    <row r="14" spans="1:9" x14ac:dyDescent="0.2">
      <c r="B14" s="1"/>
      <c r="C14" s="1"/>
      <c r="D14" s="23" t="s">
        <v>42</v>
      </c>
      <c r="E14" s="1">
        <v>0.94</v>
      </c>
      <c r="F14" s="1"/>
      <c r="G14" s="1"/>
    </row>
    <row r="15" spans="1:9" x14ac:dyDescent="0.2">
      <c r="B15" s="1"/>
      <c r="C15" s="1"/>
      <c r="D15" s="23" t="s">
        <v>43</v>
      </c>
      <c r="E15" s="13">
        <v>0.5</v>
      </c>
      <c r="F15" s="1"/>
      <c r="G15" s="1"/>
    </row>
    <row r="16" spans="1:9" x14ac:dyDescent="0.2">
      <c r="B16" s="1"/>
      <c r="C16" s="1"/>
      <c r="D16" s="23" t="s">
        <v>44</v>
      </c>
      <c r="E16" s="13">
        <v>0</v>
      </c>
      <c r="F16" s="1"/>
      <c r="G16" s="1"/>
    </row>
    <row r="17" spans="1:9" ht="14.25" x14ac:dyDescent="0.25">
      <c r="B17" s="15"/>
      <c r="C17" s="15"/>
      <c r="D17" s="15" t="s">
        <v>30</v>
      </c>
      <c r="E17" s="1"/>
      <c r="F17" s="1"/>
      <c r="G17" s="1"/>
    </row>
    <row r="18" spans="1:9" ht="15.75" x14ac:dyDescent="0.3">
      <c r="B18" s="1"/>
      <c r="C18" s="1" t="s">
        <v>28</v>
      </c>
      <c r="D18" s="24">
        <f>E11*E14*E15*(E12-E13)</f>
        <v>6916.5199999999995</v>
      </c>
      <c r="E18" s="3" t="s">
        <v>2</v>
      </c>
      <c r="F18" s="7"/>
      <c r="G18" s="7"/>
    </row>
    <row r="19" spans="1:9" ht="14.25" x14ac:dyDescent="0.25">
      <c r="B19" s="15"/>
      <c r="C19" s="15"/>
      <c r="D19" s="15" t="s">
        <v>31</v>
      </c>
      <c r="E19" s="3"/>
      <c r="F19" s="7"/>
      <c r="G19" s="7"/>
    </row>
    <row r="20" spans="1:9" ht="15.75" x14ac:dyDescent="0.3">
      <c r="B20" s="1"/>
      <c r="C20" s="1" t="s">
        <v>29</v>
      </c>
      <c r="D20" s="8">
        <f>E11*E16*25.1</f>
        <v>0</v>
      </c>
      <c r="E20" s="3" t="s">
        <v>2</v>
      </c>
      <c r="F20" s="7"/>
      <c r="G20" s="7"/>
    </row>
    <row r="22" spans="1:9" ht="54" customHeight="1" x14ac:dyDescent="0.25">
      <c r="A22" s="4" t="s">
        <v>3</v>
      </c>
      <c r="B22" s="25" t="s">
        <v>4</v>
      </c>
      <c r="C22" s="26" t="s">
        <v>5</v>
      </c>
      <c r="D22" s="25" t="s">
        <v>45</v>
      </c>
      <c r="E22" s="25" t="s">
        <v>6</v>
      </c>
      <c r="F22" s="25" t="s">
        <v>33</v>
      </c>
      <c r="G22" s="25" t="s">
        <v>46</v>
      </c>
      <c r="H22" s="25" t="s">
        <v>32</v>
      </c>
      <c r="I22" s="25" t="s">
        <v>34</v>
      </c>
    </row>
    <row r="23" spans="1:9" ht="16.5" x14ac:dyDescent="0.3">
      <c r="A23" s="27" t="s">
        <v>7</v>
      </c>
      <c r="B23" s="28">
        <f>D18</f>
        <v>6916.5199999999995</v>
      </c>
      <c r="C23" s="29">
        <v>-15.2</v>
      </c>
      <c r="D23" s="30">
        <f>(E12-C23)/(E12-E13)</f>
        <v>0.6</v>
      </c>
      <c r="E23" s="29">
        <v>744</v>
      </c>
      <c r="F23" s="29">
        <v>496</v>
      </c>
      <c r="G23" s="31">
        <f>D20*F23/1000000</f>
        <v>0</v>
      </c>
      <c r="H23" s="31">
        <f t="shared" ref="H23:H31" si="0">B23*D23*E23/1000000</f>
        <v>3.0875345279999995</v>
      </c>
      <c r="I23" s="31">
        <f>G23+H23</f>
        <v>3.0875345279999995</v>
      </c>
    </row>
    <row r="24" spans="1:9" ht="16.5" x14ac:dyDescent="0.3">
      <c r="A24" s="27" t="s">
        <v>8</v>
      </c>
      <c r="B24" s="28">
        <f>D18</f>
        <v>6916.5199999999995</v>
      </c>
      <c r="C24" s="29">
        <v>-14.8</v>
      </c>
      <c r="D24" s="30">
        <f>(E12-C24)/(E12-E13)</f>
        <v>0.59230769230769231</v>
      </c>
      <c r="E24" s="29">
        <v>672</v>
      </c>
      <c r="F24" s="29">
        <v>448</v>
      </c>
      <c r="G24" s="31">
        <f>D20*F24/1000000</f>
        <v>0</v>
      </c>
      <c r="H24" s="31">
        <f t="shared" si="0"/>
        <v>2.7529877759999994</v>
      </c>
      <c r="I24" s="31">
        <f t="shared" ref="I24:I31" si="1">G24+H24</f>
        <v>2.7529877759999994</v>
      </c>
    </row>
    <row r="25" spans="1:9" ht="16.5" x14ac:dyDescent="0.3">
      <c r="A25" s="27" t="s">
        <v>9</v>
      </c>
      <c r="B25" s="28">
        <f>D18</f>
        <v>6916.5199999999995</v>
      </c>
      <c r="C25" s="29">
        <v>-8.3000000000000007</v>
      </c>
      <c r="D25" s="30">
        <f>(E12-C25)/(E12-E13)</f>
        <v>0.46730769230769231</v>
      </c>
      <c r="E25" s="29">
        <v>744</v>
      </c>
      <c r="F25" s="29">
        <v>496</v>
      </c>
      <c r="G25" s="31">
        <f>D20*F25/1000000</f>
        <v>0</v>
      </c>
      <c r="H25" s="31">
        <f t="shared" si="0"/>
        <v>2.4047143919999998</v>
      </c>
      <c r="I25" s="31">
        <f t="shared" si="1"/>
        <v>2.4047143919999998</v>
      </c>
    </row>
    <row r="26" spans="1:9" ht="16.5" x14ac:dyDescent="0.3">
      <c r="A26" s="27" t="s">
        <v>10</v>
      </c>
      <c r="B26" s="28">
        <f>D18</f>
        <v>6916.5199999999995</v>
      </c>
      <c r="C26" s="29">
        <v>3.7</v>
      </c>
      <c r="D26" s="30">
        <f>(E12-C26)/(E12-E13)</f>
        <v>0.23653846153846156</v>
      </c>
      <c r="E26" s="29">
        <v>720</v>
      </c>
      <c r="F26" s="29">
        <v>480</v>
      </c>
      <c r="G26" s="31">
        <f>D20*F26/1000000</f>
        <v>0</v>
      </c>
      <c r="H26" s="31">
        <f t="shared" si="0"/>
        <v>1.17793656</v>
      </c>
      <c r="I26" s="31">
        <f t="shared" si="1"/>
        <v>1.17793656</v>
      </c>
    </row>
    <row r="27" spans="1:9" ht="16.5" x14ac:dyDescent="0.3">
      <c r="A27" s="27" t="s">
        <v>11</v>
      </c>
      <c r="B27" s="28">
        <f>D18</f>
        <v>6916.5199999999995</v>
      </c>
      <c r="C27" s="29">
        <v>8</v>
      </c>
      <c r="D27" s="30">
        <f>(E12-C27)/(E12-E13)</f>
        <v>0.15384615384615385</v>
      </c>
      <c r="E27" s="29">
        <v>240</v>
      </c>
      <c r="F27" s="29">
        <v>0</v>
      </c>
      <c r="G27" s="31">
        <f>D20*F27/1000000</f>
        <v>0</v>
      </c>
      <c r="H27" s="31">
        <f t="shared" si="0"/>
        <v>0.25537919999999997</v>
      </c>
      <c r="I27" s="31">
        <f t="shared" si="1"/>
        <v>0.25537919999999997</v>
      </c>
    </row>
    <row r="28" spans="1:9" ht="16.5" x14ac:dyDescent="0.3">
      <c r="A28" s="27" t="s">
        <v>12</v>
      </c>
      <c r="B28" s="28">
        <f>D18</f>
        <v>6916.5199999999995</v>
      </c>
      <c r="C28" s="29">
        <v>8</v>
      </c>
      <c r="D28" s="30">
        <f>(E12-C28)/(E12-E13)</f>
        <v>0.15384615384615385</v>
      </c>
      <c r="E28" s="29">
        <v>240</v>
      </c>
      <c r="F28" s="29">
        <v>0</v>
      </c>
      <c r="G28" s="31">
        <f>D20*F28/1000000</f>
        <v>0</v>
      </c>
      <c r="H28" s="31">
        <f t="shared" si="0"/>
        <v>0.25537919999999997</v>
      </c>
      <c r="I28" s="31">
        <f t="shared" si="1"/>
        <v>0.25537919999999997</v>
      </c>
    </row>
    <row r="29" spans="1:9" ht="16.5" x14ac:dyDescent="0.3">
      <c r="A29" s="27" t="s">
        <v>13</v>
      </c>
      <c r="B29" s="28">
        <f>D18</f>
        <v>6916.5199999999995</v>
      </c>
      <c r="C29" s="29">
        <v>3.4</v>
      </c>
      <c r="D29" s="30">
        <f>(E12-C29)/(E12-E13)</f>
        <v>0.24230769230769231</v>
      </c>
      <c r="E29" s="29">
        <v>744</v>
      </c>
      <c r="F29" s="29">
        <v>496</v>
      </c>
      <c r="G29" s="31">
        <f>D20*F29/1000000</f>
        <v>0</v>
      </c>
      <c r="H29" s="31">
        <f t="shared" si="0"/>
        <v>1.2468889439999999</v>
      </c>
      <c r="I29" s="31">
        <f t="shared" si="1"/>
        <v>1.2468889439999999</v>
      </c>
    </row>
    <row r="30" spans="1:9" ht="16.5" x14ac:dyDescent="0.3">
      <c r="A30" s="27" t="s">
        <v>14</v>
      </c>
      <c r="B30" s="28">
        <f>D18</f>
        <v>6916.5199999999995</v>
      </c>
      <c r="C30" s="29">
        <v>-5.2</v>
      </c>
      <c r="D30" s="30">
        <f>(E12-C30)/(E12-E13)</f>
        <v>0.40769230769230769</v>
      </c>
      <c r="E30" s="29">
        <v>720</v>
      </c>
      <c r="F30" s="29">
        <v>480</v>
      </c>
      <c r="G30" s="31">
        <f>D20*F30/1000000</f>
        <v>0</v>
      </c>
      <c r="H30" s="31">
        <f t="shared" si="0"/>
        <v>2.03026464</v>
      </c>
      <c r="I30" s="31">
        <f t="shared" si="1"/>
        <v>2.03026464</v>
      </c>
    </row>
    <row r="31" spans="1:9" ht="16.5" x14ac:dyDescent="0.3">
      <c r="A31" s="27" t="s">
        <v>15</v>
      </c>
      <c r="B31" s="28">
        <f>D18</f>
        <v>6916.5199999999995</v>
      </c>
      <c r="C31" s="29">
        <v>-12.3</v>
      </c>
      <c r="D31" s="30">
        <f>(E12-C31)/(E12-E13)</f>
        <v>0.5442307692307693</v>
      </c>
      <c r="E31" s="29">
        <v>744</v>
      </c>
      <c r="F31" s="29">
        <v>496</v>
      </c>
      <c r="G31" s="31">
        <f>D20*F31/1000000</f>
        <v>0</v>
      </c>
      <c r="H31" s="31">
        <f t="shared" si="0"/>
        <v>2.8005521519999999</v>
      </c>
      <c r="I31" s="31">
        <f t="shared" si="1"/>
        <v>2.8005521519999999</v>
      </c>
    </row>
    <row r="32" spans="1:9" ht="16.5" x14ac:dyDescent="0.3">
      <c r="A32" s="6" t="s">
        <v>16</v>
      </c>
      <c r="B32" s="32"/>
      <c r="C32" s="29"/>
      <c r="D32" s="30"/>
      <c r="E32" s="29"/>
      <c r="F32" s="29"/>
      <c r="G32" s="33">
        <f>SUM(G23:G31)</f>
        <v>0</v>
      </c>
      <c r="H32" s="33">
        <f>SUM(H23:H31)</f>
        <v>16.011637391999997</v>
      </c>
      <c r="I32" s="33">
        <f>SUM(I23:I31)</f>
        <v>16.011637391999997</v>
      </c>
    </row>
    <row r="34" spans="1:13" ht="12.75" customHeight="1" x14ac:dyDescent="0.2">
      <c r="A34" s="39" t="s">
        <v>47</v>
      </c>
      <c r="B34" s="39"/>
      <c r="C34" s="39"/>
      <c r="D34" s="39"/>
      <c r="E34" s="39"/>
      <c r="F34" s="39"/>
      <c r="G34" s="39"/>
      <c r="H34" s="39"/>
      <c r="I34" s="39"/>
      <c r="J34" s="34"/>
      <c r="K34" s="34"/>
      <c r="L34" s="34"/>
      <c r="M34" s="34"/>
    </row>
    <row r="35" spans="1:13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4"/>
      <c r="K35" s="34"/>
      <c r="L35" s="34"/>
      <c r="M35" s="34"/>
    </row>
    <row r="36" spans="1:13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4"/>
      <c r="K36" s="34"/>
      <c r="L36" s="34"/>
      <c r="M36" s="34"/>
    </row>
    <row r="37" spans="1:13" ht="4.5" customHeigh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4"/>
      <c r="K37" s="34"/>
      <c r="L37" s="34"/>
      <c r="M37" s="34"/>
    </row>
    <row r="38" spans="1:13" ht="20.25" customHeight="1" x14ac:dyDescent="0.2">
      <c r="B38" s="1"/>
      <c r="C38" s="1" t="s">
        <v>17</v>
      </c>
      <c r="D38" s="1"/>
    </row>
    <row r="39" spans="1:13" x14ac:dyDescent="0.2">
      <c r="B39" s="1"/>
      <c r="C39" s="3" t="s">
        <v>52</v>
      </c>
      <c r="D39" s="3"/>
    </row>
    <row r="41" spans="1:13" x14ac:dyDescent="0.2">
      <c r="E41" t="s">
        <v>18</v>
      </c>
    </row>
    <row r="45" spans="1:13" x14ac:dyDescent="0.2">
      <c r="B45" t="s">
        <v>48</v>
      </c>
    </row>
    <row r="46" spans="1:13" ht="14.25" x14ac:dyDescent="0.2">
      <c r="E46" s="36" t="s">
        <v>49</v>
      </c>
      <c r="F46" s="36"/>
      <c r="G46" s="36"/>
      <c r="H46" s="36"/>
      <c r="I46" s="18"/>
    </row>
    <row r="47" spans="1:13" x14ac:dyDescent="0.2">
      <c r="E47" t="s">
        <v>19</v>
      </c>
    </row>
  </sheetData>
  <mergeCells count="5">
    <mergeCell ref="E46:H46"/>
    <mergeCell ref="A3:I3"/>
    <mergeCell ref="A4:I4"/>
    <mergeCell ref="A5:I5"/>
    <mergeCell ref="A34:I37"/>
  </mergeCells>
  <phoneticPr fontId="11" type="noConversion"/>
  <pageMargins left="0.78740157480314965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opLeftCell="A25" workbookViewId="0">
      <selection activeCell="J8" sqref="J8"/>
    </sheetView>
  </sheetViews>
  <sheetFormatPr defaultRowHeight="12.75" x14ac:dyDescent="0.2"/>
  <cols>
    <col min="1" max="1" width="12.42578125" customWidth="1"/>
    <col min="2" max="2" width="9.5703125" customWidth="1"/>
    <col min="3" max="3" width="9.7109375" customWidth="1"/>
    <col min="4" max="4" width="11.5703125" customWidth="1"/>
    <col min="5" max="5" width="10.85546875" customWidth="1"/>
    <col min="6" max="6" width="8.85546875" customWidth="1"/>
    <col min="7" max="8" width="9.85546875" customWidth="1"/>
    <col min="9" max="9" width="9.42578125" customWidth="1"/>
  </cols>
  <sheetData>
    <row r="1" spans="1:9" ht="14.25" x14ac:dyDescent="0.2">
      <c r="D1" s="11"/>
      <c r="I1" s="20" t="s">
        <v>22</v>
      </c>
    </row>
    <row r="2" spans="1:9" ht="16.5" x14ac:dyDescent="0.3">
      <c r="F2" s="11"/>
      <c r="G2" s="19"/>
      <c r="H2" s="35"/>
      <c r="I2" s="19" t="s">
        <v>53</v>
      </c>
    </row>
    <row r="3" spans="1:9" ht="15.75" x14ac:dyDescent="0.25">
      <c r="A3" s="37" t="s">
        <v>26</v>
      </c>
      <c r="B3" s="37"/>
      <c r="C3" s="37"/>
      <c r="D3" s="37"/>
      <c r="E3" s="37"/>
      <c r="F3" s="37"/>
      <c r="G3" s="37"/>
      <c r="H3" s="37"/>
      <c r="I3" s="37"/>
    </row>
    <row r="4" spans="1:9" ht="15.75" x14ac:dyDescent="0.25">
      <c r="A4" s="37" t="s">
        <v>27</v>
      </c>
      <c r="B4" s="37"/>
      <c r="C4" s="37"/>
      <c r="D4" s="37"/>
      <c r="E4" s="37"/>
      <c r="F4" s="37"/>
      <c r="G4" s="37"/>
      <c r="H4" s="37"/>
      <c r="I4" s="37"/>
    </row>
    <row r="5" spans="1:9" ht="15.75" x14ac:dyDescent="0.25">
      <c r="A5" s="38"/>
      <c r="B5" s="38"/>
      <c r="C5" s="38"/>
      <c r="D5" s="38"/>
      <c r="E5" s="38"/>
      <c r="F5" s="38"/>
      <c r="G5" s="38"/>
      <c r="H5" s="38"/>
      <c r="I5" s="38"/>
    </row>
    <row r="6" spans="1:9" ht="16.5" x14ac:dyDescent="0.3">
      <c r="A6" s="5"/>
      <c r="B6" s="1"/>
      <c r="C6" s="1" t="s">
        <v>0</v>
      </c>
      <c r="D6" s="21" t="s">
        <v>50</v>
      </c>
      <c r="F6" s="2"/>
      <c r="G6" s="2"/>
      <c r="H6" s="2"/>
      <c r="I6" s="2"/>
    </row>
    <row r="7" spans="1:9" ht="16.5" x14ac:dyDescent="0.3">
      <c r="A7" s="5"/>
      <c r="B7" s="5"/>
      <c r="C7" s="16" t="s">
        <v>35</v>
      </c>
      <c r="D7" s="21" t="s">
        <v>36</v>
      </c>
      <c r="F7" s="2"/>
      <c r="G7" s="2"/>
      <c r="H7" s="2"/>
      <c r="I7" s="2"/>
    </row>
    <row r="8" spans="1:9" x14ac:dyDescent="0.2">
      <c r="A8" s="5"/>
      <c r="B8" s="5"/>
      <c r="C8" s="1"/>
      <c r="D8" s="9"/>
      <c r="E8" s="17"/>
      <c r="F8" s="2"/>
      <c r="G8" s="2"/>
      <c r="H8" s="2"/>
      <c r="I8" s="2"/>
    </row>
    <row r="9" spans="1:9" ht="14.25" x14ac:dyDescent="0.2">
      <c r="C9" s="1"/>
      <c r="D9" s="1" t="s">
        <v>1</v>
      </c>
      <c r="E9" s="22">
        <v>888</v>
      </c>
      <c r="F9" t="s">
        <v>20</v>
      </c>
    </row>
    <row r="10" spans="1:9" ht="14.25" x14ac:dyDescent="0.2">
      <c r="C10" s="1" t="s">
        <v>24</v>
      </c>
      <c r="D10" s="1">
        <v>0</v>
      </c>
      <c r="E10" s="10">
        <f>D10*40%</f>
        <v>0</v>
      </c>
      <c r="F10" t="s">
        <v>20</v>
      </c>
      <c r="G10" s="1"/>
      <c r="H10" s="1"/>
      <c r="I10" s="1"/>
    </row>
    <row r="11" spans="1:9" ht="15" x14ac:dyDescent="0.25">
      <c r="C11" s="1"/>
      <c r="D11" s="23" t="s">
        <v>25</v>
      </c>
      <c r="E11" s="14">
        <f>SUM(E9:E10)</f>
        <v>888</v>
      </c>
      <c r="F11" t="s">
        <v>20</v>
      </c>
    </row>
    <row r="12" spans="1:9" ht="14.25" x14ac:dyDescent="0.2">
      <c r="C12" s="1"/>
      <c r="D12" s="23" t="s">
        <v>40</v>
      </c>
      <c r="E12" s="12" t="s">
        <v>37</v>
      </c>
      <c r="F12" t="s">
        <v>21</v>
      </c>
      <c r="G12" s="3"/>
      <c r="H12" s="3"/>
      <c r="I12" s="3"/>
    </row>
    <row r="13" spans="1:9" ht="14.25" x14ac:dyDescent="0.2">
      <c r="C13" s="1"/>
      <c r="D13" s="23" t="s">
        <v>41</v>
      </c>
      <c r="E13" s="11">
        <v>-36</v>
      </c>
      <c r="F13" t="s">
        <v>21</v>
      </c>
      <c r="G13" s="1"/>
    </row>
    <row r="14" spans="1:9" x14ac:dyDescent="0.2">
      <c r="B14" s="1"/>
      <c r="C14" s="1"/>
      <c r="D14" s="23" t="s">
        <v>42</v>
      </c>
      <c r="E14" s="1">
        <v>0.94</v>
      </c>
      <c r="F14" s="1"/>
      <c r="G14" s="1"/>
    </row>
    <row r="15" spans="1:9" x14ac:dyDescent="0.2">
      <c r="B15" s="1"/>
      <c r="C15" s="1"/>
      <c r="D15" s="23" t="s">
        <v>43</v>
      </c>
      <c r="E15" s="13">
        <v>0.7</v>
      </c>
      <c r="F15" s="1"/>
      <c r="G15" s="1"/>
    </row>
    <row r="16" spans="1:9" x14ac:dyDescent="0.2">
      <c r="B16" s="1"/>
      <c r="C16" s="1"/>
      <c r="D16" s="23" t="s">
        <v>44</v>
      </c>
      <c r="E16" s="13">
        <v>0</v>
      </c>
      <c r="F16" s="1"/>
      <c r="G16" s="1"/>
    </row>
    <row r="17" spans="1:9" ht="14.25" x14ac:dyDescent="0.25">
      <c r="B17" s="15"/>
      <c r="C17" s="15"/>
      <c r="D17" s="15" t="s">
        <v>30</v>
      </c>
      <c r="E17" s="1"/>
      <c r="F17" s="1"/>
      <c r="G17" s="1"/>
    </row>
    <row r="18" spans="1:9" ht="15.75" x14ac:dyDescent="0.3">
      <c r="B18" s="1"/>
      <c r="C18" s="1" t="s">
        <v>28</v>
      </c>
      <c r="D18" s="24">
        <f>E11*E14*E15*(E12-E13)</f>
        <v>26877.983999999993</v>
      </c>
      <c r="E18" s="3" t="s">
        <v>2</v>
      </c>
      <c r="F18" s="7"/>
      <c r="G18" s="7"/>
    </row>
    <row r="19" spans="1:9" ht="14.25" x14ac:dyDescent="0.25">
      <c r="B19" s="15"/>
      <c r="C19" s="15"/>
      <c r="D19" s="15" t="s">
        <v>31</v>
      </c>
      <c r="E19" s="3"/>
      <c r="F19" s="7"/>
      <c r="G19" s="7"/>
    </row>
    <row r="20" spans="1:9" ht="15.75" x14ac:dyDescent="0.3">
      <c r="B20" s="1"/>
      <c r="C20" s="1" t="s">
        <v>29</v>
      </c>
      <c r="D20" s="8">
        <f>E11*E16*25.1</f>
        <v>0</v>
      </c>
      <c r="E20" s="3" t="s">
        <v>2</v>
      </c>
      <c r="F20" s="7"/>
      <c r="G20" s="7"/>
    </row>
    <row r="22" spans="1:9" ht="54" customHeight="1" x14ac:dyDescent="0.25">
      <c r="A22" s="4" t="s">
        <v>3</v>
      </c>
      <c r="B22" s="25" t="s">
        <v>4</v>
      </c>
      <c r="C22" s="26" t="s">
        <v>5</v>
      </c>
      <c r="D22" s="25" t="s">
        <v>45</v>
      </c>
      <c r="E22" s="25" t="s">
        <v>6</v>
      </c>
      <c r="F22" s="25" t="s">
        <v>33</v>
      </c>
      <c r="G22" s="25" t="s">
        <v>46</v>
      </c>
      <c r="H22" s="25" t="s">
        <v>32</v>
      </c>
      <c r="I22" s="25" t="s">
        <v>34</v>
      </c>
    </row>
    <row r="23" spans="1:9" ht="16.5" x14ac:dyDescent="0.3">
      <c r="A23" s="27" t="s">
        <v>7</v>
      </c>
      <c r="B23" s="28">
        <f>D18</f>
        <v>26877.983999999993</v>
      </c>
      <c r="C23" s="29">
        <v>-15.2</v>
      </c>
      <c r="D23" s="30">
        <f>(E12-C23)/(E12-E13)</f>
        <v>0.54782608695652169</v>
      </c>
      <c r="E23" s="29">
        <v>744</v>
      </c>
      <c r="F23" s="29">
        <v>496</v>
      </c>
      <c r="G23" s="31">
        <f>D20*F23/1000000</f>
        <v>0</v>
      </c>
      <c r="H23" s="31">
        <f t="shared" ref="H23:H31" si="0">B23*D23*E23/1000000</f>
        <v>10.954998835199996</v>
      </c>
      <c r="I23" s="31">
        <f>G23+H23</f>
        <v>10.954998835199996</v>
      </c>
    </row>
    <row r="24" spans="1:9" ht="16.5" x14ac:dyDescent="0.3">
      <c r="A24" s="27" t="s">
        <v>8</v>
      </c>
      <c r="B24" s="28">
        <f>D18</f>
        <v>26877.983999999993</v>
      </c>
      <c r="C24" s="29">
        <v>-14.8</v>
      </c>
      <c r="D24" s="30">
        <f>(E12-C24)/(E12-E13)</f>
        <v>0.53913043478260869</v>
      </c>
      <c r="E24" s="29">
        <v>672</v>
      </c>
      <c r="F24" s="29">
        <v>448</v>
      </c>
      <c r="G24" s="31">
        <f>D20*F24/1000000</f>
        <v>0</v>
      </c>
      <c r="H24" s="31">
        <f t="shared" si="0"/>
        <v>9.7377767423999977</v>
      </c>
      <c r="I24" s="31">
        <f t="shared" ref="I24:I31" si="1">G24+H24</f>
        <v>9.7377767423999977</v>
      </c>
    </row>
    <row r="25" spans="1:9" ht="16.5" x14ac:dyDescent="0.3">
      <c r="A25" s="27" t="s">
        <v>9</v>
      </c>
      <c r="B25" s="28">
        <f>D18</f>
        <v>26877.983999999993</v>
      </c>
      <c r="C25" s="29">
        <v>-8.3000000000000007</v>
      </c>
      <c r="D25" s="30">
        <f>(E12-C25)/(E12-E13)</f>
        <v>0.39782608695652177</v>
      </c>
      <c r="E25" s="29">
        <v>744</v>
      </c>
      <c r="F25" s="29">
        <v>496</v>
      </c>
      <c r="G25" s="31">
        <f>D20*F25/1000000</f>
        <v>0</v>
      </c>
      <c r="H25" s="31">
        <f t="shared" si="0"/>
        <v>7.9554158207999981</v>
      </c>
      <c r="I25" s="31">
        <f t="shared" si="1"/>
        <v>7.9554158207999981</v>
      </c>
    </row>
    <row r="26" spans="1:9" ht="16.5" x14ac:dyDescent="0.3">
      <c r="A26" s="27" t="s">
        <v>10</v>
      </c>
      <c r="B26" s="28">
        <f>D18</f>
        <v>26877.983999999993</v>
      </c>
      <c r="C26" s="29">
        <v>3.7</v>
      </c>
      <c r="D26" s="30">
        <f>(E12-C26)/(E12-E13)</f>
        <v>0.13695652173913042</v>
      </c>
      <c r="E26" s="29">
        <v>720</v>
      </c>
      <c r="F26" s="29">
        <v>480</v>
      </c>
      <c r="G26" s="31">
        <f>D20*F26/1000000</f>
        <v>0</v>
      </c>
      <c r="H26" s="31">
        <f t="shared" si="0"/>
        <v>2.6504029439999992</v>
      </c>
      <c r="I26" s="31">
        <f t="shared" si="1"/>
        <v>2.6504029439999992</v>
      </c>
    </row>
    <row r="27" spans="1:9" ht="16.5" x14ac:dyDescent="0.3">
      <c r="A27" s="27" t="s">
        <v>11</v>
      </c>
      <c r="B27" s="28">
        <f>D18</f>
        <v>26877.983999999993</v>
      </c>
      <c r="C27" s="29">
        <v>8</v>
      </c>
      <c r="D27" s="30">
        <f>(E12-C27)/(E12-E13)</f>
        <v>4.3478260869565216E-2</v>
      </c>
      <c r="E27" s="29">
        <v>240</v>
      </c>
      <c r="F27" s="29">
        <v>0</v>
      </c>
      <c r="G27" s="31">
        <f>D20*F27/1000000</f>
        <v>0</v>
      </c>
      <c r="H27" s="31">
        <f t="shared" si="0"/>
        <v>0.28046591999999992</v>
      </c>
      <c r="I27" s="31">
        <f t="shared" si="1"/>
        <v>0.28046591999999992</v>
      </c>
    </row>
    <row r="28" spans="1:9" ht="16.5" x14ac:dyDescent="0.3">
      <c r="A28" s="27" t="s">
        <v>12</v>
      </c>
      <c r="B28" s="28">
        <f>D18</f>
        <v>26877.983999999993</v>
      </c>
      <c r="C28" s="29">
        <v>8</v>
      </c>
      <c r="D28" s="30">
        <f>(E12-C28)/(E12-E13)</f>
        <v>4.3478260869565216E-2</v>
      </c>
      <c r="E28" s="29">
        <v>240</v>
      </c>
      <c r="F28" s="29">
        <v>0</v>
      </c>
      <c r="G28" s="31">
        <f>D20*F28/1000000</f>
        <v>0</v>
      </c>
      <c r="H28" s="31">
        <f t="shared" si="0"/>
        <v>0.28046591999999992</v>
      </c>
      <c r="I28" s="31">
        <f t="shared" si="1"/>
        <v>0.28046591999999992</v>
      </c>
    </row>
    <row r="29" spans="1:9" ht="16.5" x14ac:dyDescent="0.3">
      <c r="A29" s="27" t="s">
        <v>13</v>
      </c>
      <c r="B29" s="28">
        <f>D18</f>
        <v>26877.983999999993</v>
      </c>
      <c r="C29" s="29">
        <v>3.4</v>
      </c>
      <c r="D29" s="30">
        <f>(E12-C29)/(E12-E13)</f>
        <v>0.14347826086956522</v>
      </c>
      <c r="E29" s="29">
        <v>744</v>
      </c>
      <c r="F29" s="29">
        <v>496</v>
      </c>
      <c r="G29" s="31">
        <f>D20*F29/1000000</f>
        <v>0</v>
      </c>
      <c r="H29" s="31">
        <f t="shared" si="0"/>
        <v>2.8691663615999992</v>
      </c>
      <c r="I29" s="31">
        <f t="shared" si="1"/>
        <v>2.8691663615999992</v>
      </c>
    </row>
    <row r="30" spans="1:9" ht="16.5" x14ac:dyDescent="0.3">
      <c r="A30" s="27" t="s">
        <v>14</v>
      </c>
      <c r="B30" s="28">
        <f>D18</f>
        <v>26877.983999999993</v>
      </c>
      <c r="C30" s="29">
        <v>-5.2</v>
      </c>
      <c r="D30" s="30">
        <f>(E12-C30)/(E12-E13)</f>
        <v>0.33043478260869563</v>
      </c>
      <c r="E30" s="29">
        <v>720</v>
      </c>
      <c r="F30" s="29">
        <v>480</v>
      </c>
      <c r="G30" s="31">
        <f>D20*F30/1000000</f>
        <v>0</v>
      </c>
      <c r="H30" s="31">
        <f t="shared" si="0"/>
        <v>6.3946229759999991</v>
      </c>
      <c r="I30" s="31">
        <f t="shared" si="1"/>
        <v>6.3946229759999991</v>
      </c>
    </row>
    <row r="31" spans="1:9" ht="16.5" x14ac:dyDescent="0.3">
      <c r="A31" s="27" t="s">
        <v>15</v>
      </c>
      <c r="B31" s="28">
        <f>D18</f>
        <v>26877.983999999993</v>
      </c>
      <c r="C31" s="29">
        <v>-12.3</v>
      </c>
      <c r="D31" s="30">
        <f>(E12-C31)/(E12-E13)</f>
        <v>0.48478260869565221</v>
      </c>
      <c r="E31" s="29">
        <v>744</v>
      </c>
      <c r="F31" s="29">
        <v>496</v>
      </c>
      <c r="G31" s="31">
        <f>D20*F31/1000000</f>
        <v>0</v>
      </c>
      <c r="H31" s="31">
        <f t="shared" si="0"/>
        <v>9.6943045247999997</v>
      </c>
      <c r="I31" s="31">
        <f t="shared" si="1"/>
        <v>9.6943045247999997</v>
      </c>
    </row>
    <row r="32" spans="1:9" ht="16.5" x14ac:dyDescent="0.3">
      <c r="A32" s="6" t="s">
        <v>16</v>
      </c>
      <c r="B32" s="32"/>
      <c r="C32" s="29"/>
      <c r="D32" s="30"/>
      <c r="E32" s="29"/>
      <c r="F32" s="29"/>
      <c r="G32" s="33">
        <f>SUM(G23:G31)</f>
        <v>0</v>
      </c>
      <c r="H32" s="33">
        <f>SUM(H23:H31)</f>
        <v>50.817620044799995</v>
      </c>
      <c r="I32" s="33">
        <f>SUM(I23:I31)</f>
        <v>50.817620044799995</v>
      </c>
    </row>
    <row r="34" spans="1:13" ht="12.75" customHeight="1" x14ac:dyDescent="0.2">
      <c r="A34" s="39" t="s">
        <v>47</v>
      </c>
      <c r="B34" s="39"/>
      <c r="C34" s="39"/>
      <c r="D34" s="39"/>
      <c r="E34" s="39"/>
      <c r="F34" s="39"/>
      <c r="G34" s="39"/>
      <c r="H34" s="39"/>
      <c r="I34" s="39"/>
      <c r="J34" s="34"/>
      <c r="K34" s="34"/>
      <c r="L34" s="34"/>
      <c r="M34" s="34"/>
    </row>
    <row r="35" spans="1:13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4"/>
      <c r="K35" s="34"/>
      <c r="L35" s="34"/>
      <c r="M35" s="34"/>
    </row>
    <row r="36" spans="1:13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4"/>
      <c r="K36" s="34"/>
      <c r="L36" s="34"/>
      <c r="M36" s="34"/>
    </row>
    <row r="37" spans="1:13" ht="4.5" customHeigh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4"/>
      <c r="K37" s="34"/>
      <c r="L37" s="34"/>
      <c r="M37" s="34"/>
    </row>
    <row r="38" spans="1:13" ht="20.25" customHeight="1" x14ac:dyDescent="0.2">
      <c r="B38" s="1"/>
      <c r="C38" s="1" t="s">
        <v>17</v>
      </c>
      <c r="D38" s="1"/>
    </row>
    <row r="39" spans="1:13" x14ac:dyDescent="0.2">
      <c r="B39" s="1"/>
      <c r="C39" s="3" t="s">
        <v>51</v>
      </c>
      <c r="D39" s="3"/>
    </row>
    <row r="41" spans="1:13" x14ac:dyDescent="0.2">
      <c r="E41" t="s">
        <v>18</v>
      </c>
    </row>
    <row r="45" spans="1:13" x14ac:dyDescent="0.2">
      <c r="B45" t="s">
        <v>48</v>
      </c>
    </row>
    <row r="46" spans="1:13" ht="14.25" x14ac:dyDescent="0.2">
      <c r="E46" s="36" t="s">
        <v>49</v>
      </c>
      <c r="F46" s="36"/>
      <c r="G46" s="36"/>
      <c r="H46" s="36"/>
      <c r="I46" s="18"/>
    </row>
    <row r="47" spans="1:13" x14ac:dyDescent="0.2">
      <c r="E47" t="s">
        <v>19</v>
      </c>
    </row>
  </sheetData>
  <mergeCells count="5">
    <mergeCell ref="E46:H46"/>
    <mergeCell ref="A3:I3"/>
    <mergeCell ref="A4:I4"/>
    <mergeCell ref="A5:I5"/>
    <mergeCell ref="A34:I37"/>
  </mergeCells>
  <phoneticPr fontId="11" type="noConversion"/>
  <pageMargins left="0.78740157480314965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topLeftCell="A31" workbookViewId="0">
      <selection activeCell="J10" sqref="J10"/>
    </sheetView>
  </sheetViews>
  <sheetFormatPr defaultRowHeight="12.75" x14ac:dyDescent="0.2"/>
  <cols>
    <col min="1" max="1" width="12.42578125" customWidth="1"/>
    <col min="2" max="2" width="9.5703125" customWidth="1"/>
    <col min="3" max="3" width="9.7109375" customWidth="1"/>
    <col min="4" max="4" width="11.5703125" customWidth="1"/>
    <col min="5" max="5" width="10.85546875" customWidth="1"/>
    <col min="6" max="6" width="8.85546875" customWidth="1"/>
    <col min="7" max="8" width="9.85546875" customWidth="1"/>
    <col min="9" max="9" width="9.42578125" customWidth="1"/>
  </cols>
  <sheetData>
    <row r="1" spans="1:9" ht="14.25" x14ac:dyDescent="0.2">
      <c r="D1" s="11"/>
      <c r="I1" s="20" t="s">
        <v>22</v>
      </c>
    </row>
    <row r="2" spans="1:9" ht="16.5" x14ac:dyDescent="0.3">
      <c r="F2" s="11"/>
      <c r="G2" s="19"/>
      <c r="H2" s="35"/>
      <c r="I2" s="19" t="s">
        <v>53</v>
      </c>
    </row>
    <row r="3" spans="1:9" ht="15.75" x14ac:dyDescent="0.25">
      <c r="A3" s="37" t="s">
        <v>26</v>
      </c>
      <c r="B3" s="37"/>
      <c r="C3" s="37"/>
      <c r="D3" s="37"/>
      <c r="E3" s="37"/>
      <c r="F3" s="37"/>
      <c r="G3" s="37"/>
      <c r="H3" s="37"/>
      <c r="I3" s="37"/>
    </row>
    <row r="4" spans="1:9" ht="15.75" x14ac:dyDescent="0.25">
      <c r="A4" s="37" t="s">
        <v>27</v>
      </c>
      <c r="B4" s="37"/>
      <c r="C4" s="37"/>
      <c r="D4" s="37"/>
      <c r="E4" s="37"/>
      <c r="F4" s="37"/>
      <c r="G4" s="37"/>
      <c r="H4" s="37"/>
      <c r="I4" s="37"/>
    </row>
    <row r="5" spans="1:9" ht="15.75" x14ac:dyDescent="0.25">
      <c r="A5" s="38"/>
      <c r="B5" s="38"/>
      <c r="C5" s="38"/>
      <c r="D5" s="38"/>
      <c r="E5" s="38"/>
      <c r="F5" s="38"/>
      <c r="G5" s="38"/>
      <c r="H5" s="38"/>
      <c r="I5" s="38"/>
    </row>
    <row r="6" spans="1:9" ht="16.5" x14ac:dyDescent="0.3">
      <c r="A6" s="5"/>
      <c r="B6" s="1"/>
      <c r="C6" s="1" t="s">
        <v>0</v>
      </c>
      <c r="D6" s="21" t="s">
        <v>38</v>
      </c>
      <c r="F6" s="2"/>
      <c r="G6" s="2"/>
      <c r="H6" s="2"/>
      <c r="I6" s="2"/>
    </row>
    <row r="7" spans="1:9" ht="16.5" x14ac:dyDescent="0.3">
      <c r="A7" s="5"/>
      <c r="B7" s="5"/>
      <c r="C7" s="16" t="s">
        <v>35</v>
      </c>
      <c r="D7" s="21" t="s">
        <v>54</v>
      </c>
      <c r="F7" s="2"/>
      <c r="G7" s="2"/>
      <c r="H7" s="2"/>
      <c r="I7" s="2"/>
    </row>
    <row r="8" spans="1:9" x14ac:dyDescent="0.2">
      <c r="A8" s="5"/>
      <c r="B8" s="5"/>
      <c r="C8" s="1"/>
      <c r="D8" s="9"/>
      <c r="E8" s="17"/>
      <c r="F8" s="2"/>
      <c r="G8" s="2"/>
      <c r="H8" s="2"/>
      <c r="I8" s="2"/>
    </row>
    <row r="9" spans="1:9" ht="14.25" x14ac:dyDescent="0.2">
      <c r="C9" s="1"/>
      <c r="D9" s="1" t="s">
        <v>1</v>
      </c>
      <c r="E9" s="22">
        <v>8154</v>
      </c>
      <c r="F9" t="s">
        <v>20</v>
      </c>
    </row>
    <row r="10" spans="1:9" ht="14.25" x14ac:dyDescent="0.2">
      <c r="C10" s="1" t="s">
        <v>24</v>
      </c>
      <c r="D10" s="1">
        <v>0</v>
      </c>
      <c r="E10" s="10">
        <f>D10*40%</f>
        <v>0</v>
      </c>
      <c r="F10" t="s">
        <v>20</v>
      </c>
      <c r="G10" s="1"/>
      <c r="H10" s="1"/>
      <c r="I10" s="1"/>
    </row>
    <row r="11" spans="1:9" ht="15" x14ac:dyDescent="0.25">
      <c r="C11" s="1"/>
      <c r="D11" s="23" t="s">
        <v>25</v>
      </c>
      <c r="E11" s="14">
        <f>SUM(E9:E10)</f>
        <v>8154</v>
      </c>
      <c r="F11" t="s">
        <v>20</v>
      </c>
    </row>
    <row r="12" spans="1:9" ht="14.25" x14ac:dyDescent="0.2">
      <c r="C12" s="1"/>
      <c r="D12" s="23" t="s">
        <v>40</v>
      </c>
      <c r="E12" s="12" t="s">
        <v>23</v>
      </c>
      <c r="F12" t="s">
        <v>21</v>
      </c>
      <c r="G12" s="3"/>
      <c r="H12" s="3"/>
      <c r="I12" s="3"/>
    </row>
    <row r="13" spans="1:9" ht="14.25" x14ac:dyDescent="0.2">
      <c r="C13" s="1"/>
      <c r="D13" s="23" t="s">
        <v>41</v>
      </c>
      <c r="E13" s="11">
        <v>-36</v>
      </c>
      <c r="F13" t="s">
        <v>21</v>
      </c>
      <c r="G13" s="1"/>
    </row>
    <row r="14" spans="1:9" x14ac:dyDescent="0.2">
      <c r="B14" s="1"/>
      <c r="C14" s="1"/>
      <c r="D14" s="23" t="s">
        <v>42</v>
      </c>
      <c r="E14" s="1">
        <v>0.94</v>
      </c>
      <c r="F14" s="1"/>
      <c r="G14" s="1"/>
    </row>
    <row r="15" spans="1:9" x14ac:dyDescent="0.2">
      <c r="B15" s="1"/>
      <c r="C15" s="1"/>
      <c r="D15" s="23" t="s">
        <v>43</v>
      </c>
      <c r="E15" s="13">
        <v>0.4</v>
      </c>
      <c r="F15" s="1"/>
      <c r="G15" s="1"/>
    </row>
    <row r="16" spans="1:9" x14ac:dyDescent="0.2">
      <c r="B16" s="1"/>
      <c r="C16" s="1"/>
      <c r="D16" s="23" t="s">
        <v>44</v>
      </c>
      <c r="E16" s="13">
        <v>0</v>
      </c>
      <c r="F16" s="1"/>
      <c r="G16" s="1"/>
    </row>
    <row r="17" spans="1:9" ht="14.25" x14ac:dyDescent="0.25">
      <c r="B17" s="15"/>
      <c r="C17" s="15"/>
      <c r="D17" s="15" t="s">
        <v>30</v>
      </c>
      <c r="E17" s="1"/>
      <c r="F17" s="1"/>
      <c r="G17" s="1"/>
    </row>
    <row r="18" spans="1:9" ht="15.75" x14ac:dyDescent="0.3">
      <c r="B18" s="1"/>
      <c r="C18" s="1" t="s">
        <v>28</v>
      </c>
      <c r="D18" s="24">
        <f>E11*E14*E15*(E12-E13)</f>
        <v>171690.62400000001</v>
      </c>
      <c r="E18" s="3" t="s">
        <v>2</v>
      </c>
      <c r="F18" s="7"/>
      <c r="G18" s="7"/>
    </row>
    <row r="19" spans="1:9" ht="14.25" x14ac:dyDescent="0.25">
      <c r="B19" s="15"/>
      <c r="C19" s="15"/>
      <c r="D19" s="15" t="s">
        <v>31</v>
      </c>
      <c r="E19" s="3"/>
      <c r="F19" s="7"/>
      <c r="G19" s="7"/>
    </row>
    <row r="20" spans="1:9" ht="15.75" x14ac:dyDescent="0.3">
      <c r="B20" s="1"/>
      <c r="C20" s="1" t="s">
        <v>29</v>
      </c>
      <c r="D20" s="8">
        <f>E11*E16*25.1</f>
        <v>0</v>
      </c>
      <c r="E20" s="3" t="s">
        <v>2</v>
      </c>
      <c r="F20" s="7"/>
      <c r="G20" s="7"/>
    </row>
    <row r="22" spans="1:9" ht="54" customHeight="1" x14ac:dyDescent="0.25">
      <c r="A22" s="4" t="s">
        <v>3</v>
      </c>
      <c r="B22" s="25" t="s">
        <v>4</v>
      </c>
      <c r="C22" s="26" t="s">
        <v>5</v>
      </c>
      <c r="D22" s="25" t="s">
        <v>45</v>
      </c>
      <c r="E22" s="25" t="s">
        <v>6</v>
      </c>
      <c r="F22" s="25" t="s">
        <v>33</v>
      </c>
      <c r="G22" s="25" t="s">
        <v>46</v>
      </c>
      <c r="H22" s="25" t="s">
        <v>32</v>
      </c>
      <c r="I22" s="25" t="s">
        <v>34</v>
      </c>
    </row>
    <row r="23" spans="1:9" ht="16.5" x14ac:dyDescent="0.3">
      <c r="A23" s="27" t="s">
        <v>7</v>
      </c>
      <c r="B23" s="28">
        <f>D18</f>
        <v>171690.62400000001</v>
      </c>
      <c r="C23" s="29">
        <v>-15.2</v>
      </c>
      <c r="D23" s="30">
        <f>(E12-C23)/(E12-E13)</f>
        <v>0.62857142857142867</v>
      </c>
      <c r="E23" s="29">
        <v>744</v>
      </c>
      <c r="F23" s="29">
        <v>496</v>
      </c>
      <c r="G23" s="31">
        <f>D20*F23/1000000</f>
        <v>0</v>
      </c>
      <c r="H23" s="31">
        <f t="shared" ref="H23:H31" si="0">B23*D23*E23/1000000</f>
        <v>80.292346675200022</v>
      </c>
      <c r="I23" s="31">
        <f>G23+H23</f>
        <v>80.292346675200022</v>
      </c>
    </row>
    <row r="24" spans="1:9" ht="16.5" x14ac:dyDescent="0.3">
      <c r="A24" s="27" t="s">
        <v>8</v>
      </c>
      <c r="B24" s="28">
        <f>D18</f>
        <v>171690.62400000001</v>
      </c>
      <c r="C24" s="29">
        <v>-14.8</v>
      </c>
      <c r="D24" s="30">
        <f>(E12-C24)/(E12-E13)</f>
        <v>0.62142857142857133</v>
      </c>
      <c r="E24" s="29">
        <v>672</v>
      </c>
      <c r="F24" s="29">
        <v>448</v>
      </c>
      <c r="G24" s="31">
        <f>D20*F24/1000000</f>
        <v>0</v>
      </c>
      <c r="H24" s="31">
        <f t="shared" si="0"/>
        <v>71.698004582399989</v>
      </c>
      <c r="I24" s="31">
        <f t="shared" ref="I24:I31" si="1">G24+H24</f>
        <v>71.698004582399989</v>
      </c>
    </row>
    <row r="25" spans="1:9" ht="16.5" x14ac:dyDescent="0.3">
      <c r="A25" s="27" t="s">
        <v>9</v>
      </c>
      <c r="B25" s="28">
        <f>D18</f>
        <v>171690.62400000001</v>
      </c>
      <c r="C25" s="29">
        <v>-8.3000000000000007</v>
      </c>
      <c r="D25" s="30">
        <f>(E12-C25)/(E12-E13)</f>
        <v>0.50535714285714284</v>
      </c>
      <c r="E25" s="29">
        <v>744</v>
      </c>
      <c r="F25" s="29">
        <v>496</v>
      </c>
      <c r="G25" s="31">
        <f>D20*F25/1000000</f>
        <v>0</v>
      </c>
      <c r="H25" s="31">
        <f t="shared" si="0"/>
        <v>64.553221900800011</v>
      </c>
      <c r="I25" s="31">
        <f t="shared" si="1"/>
        <v>64.553221900800011</v>
      </c>
    </row>
    <row r="26" spans="1:9" ht="16.5" x14ac:dyDescent="0.3">
      <c r="A26" s="27" t="s">
        <v>10</v>
      </c>
      <c r="B26" s="28">
        <f>D18</f>
        <v>171690.62400000001</v>
      </c>
      <c r="C26" s="29">
        <v>3.7</v>
      </c>
      <c r="D26" s="30">
        <f>(E12-C26)/(E12-E13)</f>
        <v>0.29107142857142859</v>
      </c>
      <c r="E26" s="29">
        <v>720</v>
      </c>
      <c r="F26" s="29">
        <v>480</v>
      </c>
      <c r="G26" s="31">
        <f>D20*F26/1000000</f>
        <v>0</v>
      </c>
      <c r="H26" s="31">
        <f t="shared" si="0"/>
        <v>35.981449344000005</v>
      </c>
      <c r="I26" s="31">
        <f t="shared" si="1"/>
        <v>35.981449344000005</v>
      </c>
    </row>
    <row r="27" spans="1:9" ht="16.5" x14ac:dyDescent="0.3">
      <c r="A27" s="27" t="s">
        <v>11</v>
      </c>
      <c r="B27" s="28">
        <f>D18</f>
        <v>171690.62400000001</v>
      </c>
      <c r="C27" s="29">
        <v>8</v>
      </c>
      <c r="D27" s="30">
        <f>(E12-C27)/(E12-E13)</f>
        <v>0.21428571428571427</v>
      </c>
      <c r="E27" s="29">
        <v>240</v>
      </c>
      <c r="F27" s="29">
        <v>0</v>
      </c>
      <c r="G27" s="31">
        <f>D20*F27/1000000</f>
        <v>0</v>
      </c>
      <c r="H27" s="31">
        <f t="shared" si="0"/>
        <v>8.8298035199999987</v>
      </c>
      <c r="I27" s="31">
        <f t="shared" si="1"/>
        <v>8.8298035199999987</v>
      </c>
    </row>
    <row r="28" spans="1:9" ht="16.5" x14ac:dyDescent="0.3">
      <c r="A28" s="27" t="s">
        <v>12</v>
      </c>
      <c r="B28" s="28">
        <f>D18</f>
        <v>171690.62400000001</v>
      </c>
      <c r="C28" s="29">
        <v>8</v>
      </c>
      <c r="D28" s="30">
        <f>(E12-C28)/(E12-E13)</f>
        <v>0.21428571428571427</v>
      </c>
      <c r="E28" s="29">
        <v>240</v>
      </c>
      <c r="F28" s="29">
        <v>0</v>
      </c>
      <c r="G28" s="31">
        <f>D20*F28/1000000</f>
        <v>0</v>
      </c>
      <c r="H28" s="31">
        <f t="shared" si="0"/>
        <v>8.8298035199999987</v>
      </c>
      <c r="I28" s="31">
        <f t="shared" si="1"/>
        <v>8.8298035199999987</v>
      </c>
    </row>
    <row r="29" spans="1:9" ht="16.5" x14ac:dyDescent="0.3">
      <c r="A29" s="27" t="s">
        <v>13</v>
      </c>
      <c r="B29" s="28">
        <f>D18</f>
        <v>171690.62400000001</v>
      </c>
      <c r="C29" s="29">
        <v>3.4</v>
      </c>
      <c r="D29" s="30">
        <f>(E12-C29)/(E12-E13)</f>
        <v>0.29642857142857143</v>
      </c>
      <c r="E29" s="29">
        <v>744</v>
      </c>
      <c r="F29" s="29">
        <v>496</v>
      </c>
      <c r="G29" s="31">
        <f>D20*F29/1000000</f>
        <v>0</v>
      </c>
      <c r="H29" s="31">
        <f t="shared" si="0"/>
        <v>37.865140761600003</v>
      </c>
      <c r="I29" s="31">
        <f t="shared" si="1"/>
        <v>37.865140761600003</v>
      </c>
    </row>
    <row r="30" spans="1:9" ht="16.5" x14ac:dyDescent="0.3">
      <c r="A30" s="27" t="s">
        <v>14</v>
      </c>
      <c r="B30" s="28">
        <f>D18</f>
        <v>171690.62400000001</v>
      </c>
      <c r="C30" s="29">
        <v>-5.2</v>
      </c>
      <c r="D30" s="30">
        <f>(E12-C30)/(E12-E13)</f>
        <v>0.45</v>
      </c>
      <c r="E30" s="29">
        <v>720</v>
      </c>
      <c r="F30" s="29">
        <v>480</v>
      </c>
      <c r="G30" s="31">
        <f>D20*F30/1000000</f>
        <v>0</v>
      </c>
      <c r="H30" s="31">
        <f t="shared" si="0"/>
        <v>55.627762176000005</v>
      </c>
      <c r="I30" s="31">
        <f t="shared" si="1"/>
        <v>55.627762176000005</v>
      </c>
    </row>
    <row r="31" spans="1:9" ht="16.5" x14ac:dyDescent="0.3">
      <c r="A31" s="27" t="s">
        <v>15</v>
      </c>
      <c r="B31" s="28">
        <f>D18</f>
        <v>171690.62400000001</v>
      </c>
      <c r="C31" s="29">
        <v>-12.3</v>
      </c>
      <c r="D31" s="30">
        <f>(E12-C31)/(E12-E13)</f>
        <v>0.57678571428571423</v>
      </c>
      <c r="E31" s="29">
        <v>744</v>
      </c>
      <c r="F31" s="29">
        <v>496</v>
      </c>
      <c r="G31" s="31">
        <f>D20*F31/1000000</f>
        <v>0</v>
      </c>
      <c r="H31" s="31">
        <f t="shared" si="0"/>
        <v>73.677352204800002</v>
      </c>
      <c r="I31" s="31">
        <f t="shared" si="1"/>
        <v>73.677352204800002</v>
      </c>
    </row>
    <row r="32" spans="1:9" ht="16.5" x14ac:dyDescent="0.3">
      <c r="A32" s="6" t="s">
        <v>16</v>
      </c>
      <c r="B32" s="32"/>
      <c r="C32" s="29"/>
      <c r="D32" s="30"/>
      <c r="E32" s="29"/>
      <c r="F32" s="29"/>
      <c r="G32" s="33">
        <f>SUM(G23:G31)</f>
        <v>0</v>
      </c>
      <c r="H32" s="33">
        <f>SUM(H23:H31)</f>
        <v>437.35488468479997</v>
      </c>
      <c r="I32" s="33">
        <f>SUM(I23:I31)</f>
        <v>437.35488468479997</v>
      </c>
    </row>
    <row r="34" spans="1:13" ht="12.75" customHeight="1" x14ac:dyDescent="0.2">
      <c r="A34" s="39" t="s">
        <v>47</v>
      </c>
      <c r="B34" s="39"/>
      <c r="C34" s="39"/>
      <c r="D34" s="39"/>
      <c r="E34" s="39"/>
      <c r="F34" s="39"/>
      <c r="G34" s="39"/>
      <c r="H34" s="39"/>
      <c r="I34" s="39"/>
      <c r="J34" s="34"/>
      <c r="K34" s="34"/>
      <c r="L34" s="34"/>
      <c r="M34" s="34"/>
    </row>
    <row r="35" spans="1:13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4"/>
      <c r="K35" s="34"/>
      <c r="L35" s="34"/>
      <c r="M35" s="34"/>
    </row>
    <row r="36" spans="1:13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4"/>
      <c r="K36" s="34"/>
      <c r="L36" s="34"/>
      <c r="M36" s="34"/>
    </row>
    <row r="37" spans="1:13" ht="4.5" customHeigh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4"/>
      <c r="K37" s="34"/>
      <c r="L37" s="34"/>
      <c r="M37" s="34"/>
    </row>
    <row r="38" spans="1:13" ht="20.25" customHeight="1" x14ac:dyDescent="0.2">
      <c r="B38" s="1"/>
      <c r="C38" s="1" t="s">
        <v>17</v>
      </c>
      <c r="D38" s="1"/>
    </row>
    <row r="39" spans="1:13" x14ac:dyDescent="0.2">
      <c r="B39" s="1"/>
      <c r="C39" s="3" t="s">
        <v>51</v>
      </c>
      <c r="D39" s="3"/>
    </row>
    <row r="41" spans="1:13" x14ac:dyDescent="0.2">
      <c r="E41" t="s">
        <v>18</v>
      </c>
    </row>
    <row r="45" spans="1:13" x14ac:dyDescent="0.2">
      <c r="B45" t="s">
        <v>48</v>
      </c>
    </row>
    <row r="46" spans="1:13" ht="14.25" x14ac:dyDescent="0.2">
      <c r="E46" s="36" t="s">
        <v>49</v>
      </c>
      <c r="F46" s="36"/>
      <c r="G46" s="36"/>
      <c r="H46" s="36"/>
      <c r="I46" s="18"/>
    </row>
    <row r="47" spans="1:13" x14ac:dyDescent="0.2">
      <c r="E47" t="s">
        <v>19</v>
      </c>
    </row>
  </sheetData>
  <mergeCells count="5">
    <mergeCell ref="E46:H46"/>
    <mergeCell ref="A3:I3"/>
    <mergeCell ref="A4:I4"/>
    <mergeCell ref="A5:I5"/>
    <mergeCell ref="A34:I37"/>
  </mergeCells>
  <phoneticPr fontId="11" type="noConversion"/>
  <pageMargins left="0.78740157480314965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Дизельная</vt:lpstr>
      <vt:lpstr>Гараж Рус</vt:lpstr>
      <vt:lpstr>РУС адм.зд</vt:lpstr>
    </vt:vector>
  </TitlesOfParts>
  <Company>Elcom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 Игорь Юрьевич</dc:creator>
  <cp:lastModifiedBy>Резяпова Адэля Геннадьевна</cp:lastModifiedBy>
  <cp:lastPrinted>2014-12-24T05:51:14Z</cp:lastPrinted>
  <dcterms:created xsi:type="dcterms:W3CDTF">2007-09-18T09:42:33Z</dcterms:created>
  <dcterms:modified xsi:type="dcterms:W3CDTF">2016-04-28T10:17:09Z</dcterms:modified>
</cp:coreProperties>
</file>