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1"/>
  <workbookPr/>
  <mc:AlternateContent xmlns:mc="http://schemas.openxmlformats.org/markup-compatibility/2006">
    <mc:Choice Requires="x15">
      <x15ac:absPath xmlns:x15ac="http://schemas.microsoft.com/office/spreadsheetml/2010/11/ac" url="\\bis.bashtel.ru\deps\OUZ\01. ОУЗ\2020\Конкурс\06. Июнь\МСП_Р_АВР и ТО инженерных систем зданий\Закупочная\"/>
    </mc:Choice>
  </mc:AlternateContent>
  <xr:revisionPtr revIDLastSave="0" documentId="8_{48D0D6B0-1C5C-4EA6-8187-AFEB24B120EB}" xr6:coauthVersionLast="36" xr6:coauthVersionMax="36" xr10:uidLastSave="{00000000-0000-0000-0000-000000000000}"/>
  <bookViews>
    <workbookView xWindow="0" yWindow="0" windowWidth="12360" windowHeight="6555" xr2:uid="{00000000-000D-0000-FFFF-FFFF00000000}"/>
  </bookViews>
  <sheets>
    <sheet name="Лист1" sheetId="1" r:id="rId1"/>
  </sheets>
  <calcPr calcId="191029"/>
</workbook>
</file>

<file path=xl/calcChain.xml><?xml version="1.0" encoding="utf-8"?>
<calcChain xmlns="http://schemas.openxmlformats.org/spreadsheetml/2006/main">
  <c r="D18" i="1" l="1"/>
  <c r="D17" i="1"/>
  <c r="D11" i="1"/>
  <c r="D13" i="1" s="1"/>
  <c r="D15" i="1" s="1"/>
  <c r="D25" i="1"/>
  <c r="D27" i="1" s="1"/>
  <c r="D28" i="1" l="1"/>
  <c r="D16" i="1"/>
  <c r="D19" i="1" s="1"/>
  <c r="D20" i="1" l="1"/>
  <c r="D21" i="1" l="1"/>
  <c r="D22" i="1" l="1"/>
  <c r="D23" i="1" s="1"/>
  <c r="D29" i="1" l="1"/>
  <c r="D30" i="1" s="1"/>
</calcChain>
</file>

<file path=xl/sharedStrings.xml><?xml version="1.0" encoding="utf-8"?>
<sst xmlns="http://schemas.openxmlformats.org/spreadsheetml/2006/main" count="71" uniqueCount="51">
  <si>
    <t>Расчет  затрат  для передачи функций по обслуживанию инженерных систем и конструктивных элементов зданий в аутсорсинг</t>
  </si>
  <si>
    <t>№</t>
  </si>
  <si>
    <t>Наименование показателя</t>
  </si>
  <si>
    <t>Ед.измерения</t>
  </si>
  <si>
    <t>Расчетный показатель</t>
  </si>
  <si>
    <t>Часовая тарифная ставка</t>
  </si>
  <si>
    <t>чел/час</t>
  </si>
  <si>
    <t>Премия (35%)</t>
  </si>
  <si>
    <t>руб.</t>
  </si>
  <si>
    <t>Уральский коэфициент (15%)</t>
  </si>
  <si>
    <t>Среднегодовая норма рабочего времени</t>
  </si>
  <si>
    <t>час.</t>
  </si>
  <si>
    <t xml:space="preserve">Заработная плата </t>
  </si>
  <si>
    <t>Численность</t>
  </si>
  <si>
    <t>чел.</t>
  </si>
  <si>
    <t>Фонд оплаты труда (год)</t>
  </si>
  <si>
    <t>Страховые взносы (30,2%)</t>
  </si>
  <si>
    <t>Медицинский осмотр (1200,0 руб/чел)</t>
  </si>
  <si>
    <t>Итого:</t>
  </si>
  <si>
    <t>Накладные расходы (7%)</t>
  </si>
  <si>
    <t xml:space="preserve">Материальные расходы для обслуживания инженерных систем </t>
  </si>
  <si>
    <t>Материальные расходы для обслуживания конструктивных элементов зданий</t>
  </si>
  <si>
    <t>Дополнительные ремонтные работы (услуги) не входящие в перечень оказываемых услуг, определенных Регламентом, в целях обеспечения безаварийной эксплуатации и подготовке к отопительному сезону.</t>
  </si>
  <si>
    <t>Спецодежда (2500,0 руб/чел)</t>
  </si>
  <si>
    <t>НДС (20%)</t>
  </si>
  <si>
    <t>РАЗДЕЛ IV. Техническое задание</t>
  </si>
  <si>
    <t>Итого затрат на техническое обслуживание инженерных систем, оборудования, конструктивных элементов зданий и благоустройства, с НДС (в год):</t>
  </si>
  <si>
    <t>ВСЕГО (три года с НДС):</t>
  </si>
  <si>
    <t>1.1</t>
  </si>
  <si>
    <t>1.2</t>
  </si>
  <si>
    <t>1.3</t>
  </si>
  <si>
    <t>1.4</t>
  </si>
  <si>
    <t>1.5</t>
  </si>
  <si>
    <t>1.6</t>
  </si>
  <si>
    <t>1.7</t>
  </si>
  <si>
    <t>1.8</t>
  </si>
  <si>
    <t>1.9</t>
  </si>
  <si>
    <t>1.10</t>
  </si>
  <si>
    <t>1.11</t>
  </si>
  <si>
    <t>1.12</t>
  </si>
  <si>
    <t>1.13</t>
  </si>
  <si>
    <t>1.14</t>
  </si>
  <si>
    <t>Стоимость работы чел/час (с учетом НДС) (данные для расчета)</t>
  </si>
  <si>
    <t>2</t>
  </si>
  <si>
    <t>3.1</t>
  </si>
  <si>
    <t>3.2</t>
  </si>
  <si>
    <t>3.3</t>
  </si>
  <si>
    <t>3.4</t>
  </si>
  <si>
    <t>3.5</t>
  </si>
  <si>
    <r>
      <t xml:space="preserve">ВСЕГО (год  с НДС):   </t>
    </r>
    <r>
      <rPr>
        <b/>
        <sz val="7"/>
        <rFont val="Times New Roman"/>
        <family val="1"/>
        <charset val="204"/>
      </rPr>
      <t>(сумма ст.1.14, 3.1, 3.2, 3.3, 3.4, 3.5)</t>
    </r>
  </si>
  <si>
    <t>1. Затраты на техническое обслуживание инженерных систем, оборудования, конструктивных элементов зданий и благоустройства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</si>
</sst>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15" x14ac:knownFonts="1">
    <font>
      <sz val="11"/>
      <color theme="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b/>
      <i/>
      <sz val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7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5" fillId="0" borderId="0" xfId="0" applyFont="1" applyAlignment="1">
      <alignment wrapText="1"/>
    </xf>
    <xf numFmtId="3" fontId="0" fillId="0" borderId="0" xfId="0" applyNumberFormat="1"/>
    <xf numFmtId="165" fontId="0" fillId="0" borderId="0" xfId="0" applyNumberFormat="1"/>
    <xf numFmtId="0" fontId="0" fillId="0" borderId="0" xfId="0" applyNumberFormat="1"/>
    <xf numFmtId="164" fontId="0" fillId="0" borderId="0" xfId="0" applyNumberFormat="1"/>
    <xf numFmtId="0" fontId="2" fillId="0" borderId="1" xfId="0" applyFont="1" applyBorder="1" applyAlignment="1">
      <alignment horizontal="center" vertical="center" wrapText="1"/>
    </xf>
    <xf numFmtId="0" fontId="6" fillId="0" borderId="0" xfId="0" applyFont="1"/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left" vertical="top" wrapText="1"/>
    </xf>
    <xf numFmtId="164" fontId="2" fillId="0" borderId="1" xfId="0" applyNumberFormat="1" applyFont="1" applyBorder="1" applyAlignment="1">
      <alignment horizontal="center" vertical="top" wrapText="1"/>
    </xf>
    <xf numFmtId="164" fontId="2" fillId="0" borderId="0" xfId="0" applyNumberFormat="1" applyFont="1" applyBorder="1" applyAlignment="1">
      <alignment horizontal="center" wrapText="1"/>
    </xf>
    <xf numFmtId="164" fontId="7" fillId="0" borderId="0" xfId="0" applyNumberFormat="1" applyFont="1" applyBorder="1" applyAlignment="1">
      <alignment horizontal="center" wrapText="1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vertical="top" wrapText="1"/>
    </xf>
    <xf numFmtId="3" fontId="3" fillId="0" borderId="0" xfId="0" applyNumberFormat="1" applyFont="1" applyBorder="1" applyAlignment="1">
      <alignment horizontal="center" wrapText="1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3" fontId="2" fillId="0" borderId="0" xfId="0" applyNumberFormat="1" applyFont="1" applyBorder="1" applyAlignment="1">
      <alignment horizontal="center" wrapText="1"/>
    </xf>
    <xf numFmtId="0" fontId="4" fillId="0" borderId="0" xfId="0" applyFont="1" applyAlignment="1">
      <alignment vertical="top" wrapText="1"/>
    </xf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center" vertical="top" wrapText="1"/>
    </xf>
    <xf numFmtId="3" fontId="2" fillId="0" borderId="0" xfId="0" applyNumberFormat="1" applyFont="1" applyFill="1" applyBorder="1" applyAlignment="1">
      <alignment horizontal="center" wrapText="1"/>
    </xf>
    <xf numFmtId="3" fontId="3" fillId="0" borderId="0" xfId="0" applyNumberFormat="1" applyFont="1" applyFill="1" applyBorder="1" applyAlignment="1">
      <alignment horizontal="center" wrapText="1"/>
    </xf>
    <xf numFmtId="0" fontId="3" fillId="0" borderId="0" xfId="0" applyFont="1" applyFill="1" applyBorder="1" applyAlignment="1">
      <alignment vertical="top" wrapText="1"/>
    </xf>
    <xf numFmtId="0" fontId="9" fillId="0" borderId="0" xfId="0" applyFont="1"/>
    <xf numFmtId="0" fontId="8" fillId="0" borderId="0" xfId="0" applyFont="1" applyFill="1" applyBorder="1" applyAlignment="1">
      <alignment vertical="top" wrapText="1"/>
    </xf>
    <xf numFmtId="0" fontId="10" fillId="0" borderId="0" xfId="0" applyFont="1" applyFill="1" applyBorder="1" applyAlignment="1">
      <alignment vertical="top" wrapText="1"/>
    </xf>
    <xf numFmtId="0" fontId="11" fillId="0" borderId="0" xfId="0" applyFont="1"/>
    <xf numFmtId="49" fontId="7" fillId="0" borderId="1" xfId="0" applyNumberFormat="1" applyFont="1" applyBorder="1" applyAlignment="1">
      <alignment horizontal="center" vertical="top" wrapText="1"/>
    </xf>
    <xf numFmtId="164" fontId="7" fillId="0" borderId="1" xfId="0" applyNumberFormat="1" applyFont="1" applyBorder="1" applyAlignment="1">
      <alignment horizontal="center" vertical="top" wrapText="1"/>
    </xf>
    <xf numFmtId="164" fontId="3" fillId="0" borderId="1" xfId="0" applyNumberFormat="1" applyFont="1" applyBorder="1" applyAlignment="1">
      <alignment horizontal="center" vertical="top" wrapText="1"/>
    </xf>
    <xf numFmtId="164" fontId="2" fillId="0" borderId="1" xfId="0" applyNumberFormat="1" applyFont="1" applyFill="1" applyBorder="1" applyAlignment="1">
      <alignment horizontal="center" vertical="top" wrapText="1"/>
    </xf>
    <xf numFmtId="164" fontId="3" fillId="0" borderId="1" xfId="0" applyNumberFormat="1" applyFont="1" applyFill="1" applyBorder="1" applyAlignment="1">
      <alignment horizontal="center" vertical="top" wrapText="1"/>
    </xf>
    <xf numFmtId="0" fontId="1" fillId="0" borderId="0" xfId="0" applyFont="1" applyAlignment="1">
      <alignment horizontal="center" wrapText="1"/>
    </xf>
    <xf numFmtId="0" fontId="5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14" fillId="0" borderId="2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left" vertical="center" wrapText="1"/>
    </xf>
    <xf numFmtId="0" fontId="13" fillId="0" borderId="4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33"/>
  <sheetViews>
    <sheetView tabSelected="1" zoomScale="118" zoomScaleNormal="118" workbookViewId="0">
      <selection activeCell="E23" sqref="E23"/>
    </sheetView>
  </sheetViews>
  <sheetFormatPr defaultRowHeight="15" x14ac:dyDescent="0.25"/>
  <cols>
    <col min="1" max="1" width="5.7109375" customWidth="1"/>
    <col min="2" max="2" width="48.5703125" customWidth="1"/>
    <col min="3" max="3" width="16.140625" customWidth="1"/>
    <col min="4" max="4" width="16.7109375" customWidth="1"/>
    <col min="5" max="5" width="20.5703125" customWidth="1"/>
    <col min="6" max="6" width="19" customWidth="1"/>
  </cols>
  <sheetData>
    <row r="1" spans="1:7" ht="30" customHeight="1" x14ac:dyDescent="0.25">
      <c r="A1" s="36" t="s">
        <v>25</v>
      </c>
      <c r="B1" s="37"/>
      <c r="C1" s="37"/>
      <c r="D1" s="37"/>
    </row>
    <row r="2" spans="1:7" x14ac:dyDescent="0.25">
      <c r="A2" s="35" t="s">
        <v>0</v>
      </c>
      <c r="B2" s="35"/>
      <c r="C2" s="35"/>
      <c r="D2" s="35"/>
    </row>
    <row r="3" spans="1:7" x14ac:dyDescent="0.25">
      <c r="A3" s="35"/>
      <c r="B3" s="35"/>
      <c r="C3" s="35"/>
      <c r="D3" s="35"/>
    </row>
    <row r="4" spans="1:7" x14ac:dyDescent="0.25">
      <c r="A4" s="35"/>
      <c r="B4" s="35"/>
      <c r="C4" s="35"/>
      <c r="D4" s="35"/>
    </row>
    <row r="5" spans="1:7" x14ac:dyDescent="0.25">
      <c r="A5" s="1"/>
      <c r="B5" s="1"/>
      <c r="C5" s="1"/>
      <c r="D5" s="1"/>
    </row>
    <row r="6" spans="1:7" ht="41.45" customHeight="1" x14ac:dyDescent="0.25">
      <c r="A6" s="6" t="s">
        <v>1</v>
      </c>
      <c r="B6" s="6" t="s">
        <v>2</v>
      </c>
      <c r="C6" s="6" t="s">
        <v>3</v>
      </c>
      <c r="D6" s="6" t="s">
        <v>4</v>
      </c>
      <c r="E6" s="7"/>
    </row>
    <row r="7" spans="1:7" ht="16.5" customHeight="1" x14ac:dyDescent="0.25">
      <c r="A7" s="8">
        <v>1</v>
      </c>
      <c r="B7" s="8">
        <v>2</v>
      </c>
      <c r="C7" s="8">
        <v>3</v>
      </c>
      <c r="D7" s="8">
        <v>4</v>
      </c>
      <c r="E7" s="7"/>
    </row>
    <row r="8" spans="1:7" ht="22.5" customHeight="1" x14ac:dyDescent="0.25">
      <c r="A8" s="38" t="s">
        <v>50</v>
      </c>
      <c r="B8" s="39"/>
      <c r="C8" s="39"/>
      <c r="D8" s="40"/>
      <c r="E8" s="7"/>
    </row>
    <row r="9" spans="1:7" ht="15.6" customHeight="1" x14ac:dyDescent="0.25">
      <c r="A9" s="30" t="s">
        <v>28</v>
      </c>
      <c r="B9" s="10" t="s">
        <v>5</v>
      </c>
      <c r="C9" s="9" t="s">
        <v>6</v>
      </c>
      <c r="D9" s="11">
        <v>76.599999999999994</v>
      </c>
      <c r="E9" s="12"/>
      <c r="F9" s="4"/>
    </row>
    <row r="10" spans="1:7" x14ac:dyDescent="0.25">
      <c r="A10" s="30" t="s">
        <v>29</v>
      </c>
      <c r="B10" s="10" t="s">
        <v>7</v>
      </c>
      <c r="C10" s="9" t="s">
        <v>8</v>
      </c>
      <c r="D10" s="31">
        <v>0</v>
      </c>
      <c r="E10" s="13"/>
    </row>
    <row r="11" spans="1:7" x14ac:dyDescent="0.25">
      <c r="A11" s="30" t="s">
        <v>30</v>
      </c>
      <c r="B11" s="10" t="s">
        <v>9</v>
      </c>
      <c r="C11" s="9" t="s">
        <v>8</v>
      </c>
      <c r="D11" s="31">
        <f>ROUND((D9+D10)*15%,2)</f>
        <v>11.49</v>
      </c>
      <c r="E11" s="13"/>
      <c r="F11" s="3"/>
    </row>
    <row r="12" spans="1:7" x14ac:dyDescent="0.25">
      <c r="A12" s="30" t="s">
        <v>31</v>
      </c>
      <c r="B12" s="10" t="s">
        <v>10</v>
      </c>
      <c r="C12" s="9" t="s">
        <v>11</v>
      </c>
      <c r="D12" s="31">
        <v>162</v>
      </c>
      <c r="E12" s="13"/>
      <c r="G12" s="5"/>
    </row>
    <row r="13" spans="1:7" x14ac:dyDescent="0.25">
      <c r="A13" s="30" t="s">
        <v>32</v>
      </c>
      <c r="B13" s="15" t="s">
        <v>12</v>
      </c>
      <c r="C13" s="14" t="s">
        <v>8</v>
      </c>
      <c r="D13" s="32">
        <f>(D9+D11)*D12</f>
        <v>14270.579999999998</v>
      </c>
      <c r="E13" s="16"/>
      <c r="F13" s="3"/>
    </row>
    <row r="14" spans="1:7" x14ac:dyDescent="0.25">
      <c r="A14" s="30" t="s">
        <v>33</v>
      </c>
      <c r="B14" s="10" t="s">
        <v>13</v>
      </c>
      <c r="C14" s="9" t="s">
        <v>14</v>
      </c>
      <c r="D14" s="11">
        <v>27</v>
      </c>
      <c r="E14" s="12"/>
    </row>
    <row r="15" spans="1:7" x14ac:dyDescent="0.25">
      <c r="A15" s="30" t="s">
        <v>34</v>
      </c>
      <c r="B15" s="15" t="s">
        <v>15</v>
      </c>
      <c r="C15" s="14" t="s">
        <v>8</v>
      </c>
      <c r="D15" s="32">
        <f>ROUND(D13*D14*12,2)</f>
        <v>4623667.92</v>
      </c>
      <c r="E15" s="16"/>
    </row>
    <row r="16" spans="1:7" x14ac:dyDescent="0.25">
      <c r="A16" s="30" t="s">
        <v>35</v>
      </c>
      <c r="B16" s="15" t="s">
        <v>16</v>
      </c>
      <c r="C16" s="14" t="s">
        <v>8</v>
      </c>
      <c r="D16" s="32">
        <f>D15*30.2%</f>
        <v>1396347.71184</v>
      </c>
      <c r="E16" s="16"/>
    </row>
    <row r="17" spans="1:6" x14ac:dyDescent="0.25">
      <c r="A17" s="30" t="s">
        <v>36</v>
      </c>
      <c r="B17" s="15" t="s">
        <v>17</v>
      </c>
      <c r="C17" s="14" t="s">
        <v>8</v>
      </c>
      <c r="D17" s="32">
        <f>1200*D14</f>
        <v>32400</v>
      </c>
      <c r="E17" s="16"/>
    </row>
    <row r="18" spans="1:6" x14ac:dyDescent="0.25">
      <c r="A18" s="30" t="s">
        <v>37</v>
      </c>
      <c r="B18" s="15" t="s">
        <v>23</v>
      </c>
      <c r="C18" s="14" t="s">
        <v>8</v>
      </c>
      <c r="D18" s="32">
        <f>2500*D14</f>
        <v>67500</v>
      </c>
      <c r="E18" s="16"/>
    </row>
    <row r="19" spans="1:6" x14ac:dyDescent="0.25">
      <c r="A19" s="30" t="s">
        <v>38</v>
      </c>
      <c r="B19" s="17" t="s">
        <v>18</v>
      </c>
      <c r="C19" s="18" t="s">
        <v>8</v>
      </c>
      <c r="D19" s="11">
        <f>D15+D16+D17+D18</f>
        <v>6119915.6318399999</v>
      </c>
      <c r="E19" s="19"/>
      <c r="F19" s="2"/>
    </row>
    <row r="20" spans="1:6" x14ac:dyDescent="0.25">
      <c r="A20" s="30" t="s">
        <v>39</v>
      </c>
      <c r="B20" s="15" t="s">
        <v>19</v>
      </c>
      <c r="C20" s="14" t="s">
        <v>8</v>
      </c>
      <c r="D20" s="32">
        <f>ROUND(D19*7%,2)</f>
        <v>428394.09</v>
      </c>
      <c r="E20" s="16"/>
    </row>
    <row r="21" spans="1:6" x14ac:dyDescent="0.25">
      <c r="A21" s="30" t="s">
        <v>40</v>
      </c>
      <c r="B21" s="15" t="s">
        <v>24</v>
      </c>
      <c r="C21" s="14" t="s">
        <v>8</v>
      </c>
      <c r="D21" s="32">
        <f>(D19+D20)*20%</f>
        <v>1309661.9443680001</v>
      </c>
      <c r="E21" s="16"/>
    </row>
    <row r="22" spans="1:6" ht="31.5" x14ac:dyDescent="0.25">
      <c r="A22" s="30" t="s">
        <v>41</v>
      </c>
      <c r="B22" s="17" t="s">
        <v>26</v>
      </c>
      <c r="C22" s="18" t="s">
        <v>8</v>
      </c>
      <c r="D22" s="11">
        <f>D19+D20+D21</f>
        <v>7857971.6662079999</v>
      </c>
      <c r="E22" s="19"/>
    </row>
    <row r="23" spans="1:6" ht="22.5" x14ac:dyDescent="0.25">
      <c r="A23" s="30" t="s">
        <v>43</v>
      </c>
      <c r="B23" s="20" t="s">
        <v>42</v>
      </c>
      <c r="C23" s="18" t="s">
        <v>8</v>
      </c>
      <c r="D23" s="11">
        <f>D22/D14/12/D12</f>
        <v>149.70987018381345</v>
      </c>
      <c r="E23" s="19"/>
    </row>
    <row r="24" spans="1:6" x14ac:dyDescent="0.25">
      <c r="A24" s="30" t="s">
        <v>44</v>
      </c>
      <c r="B24" s="15" t="s">
        <v>20</v>
      </c>
      <c r="C24" s="14" t="s">
        <v>8</v>
      </c>
      <c r="D24" s="11">
        <v>700000</v>
      </c>
      <c r="E24" s="19"/>
    </row>
    <row r="25" spans="1:6" ht="22.5" x14ac:dyDescent="0.25">
      <c r="A25" s="30" t="s">
        <v>45</v>
      </c>
      <c r="B25" s="15" t="s">
        <v>21</v>
      </c>
      <c r="C25" s="14" t="s">
        <v>8</v>
      </c>
      <c r="D25" s="11">
        <f>SUM(D24*1)</f>
        <v>700000</v>
      </c>
      <c r="E25" s="19"/>
    </row>
    <row r="26" spans="1:6" ht="45" x14ac:dyDescent="0.25">
      <c r="A26" s="30" t="s">
        <v>46</v>
      </c>
      <c r="B26" s="21" t="s">
        <v>22</v>
      </c>
      <c r="C26" s="22" t="s">
        <v>8</v>
      </c>
      <c r="D26" s="33">
        <v>1979827.52</v>
      </c>
      <c r="E26" s="23"/>
    </row>
    <row r="27" spans="1:6" x14ac:dyDescent="0.25">
      <c r="A27" s="30" t="s">
        <v>47</v>
      </c>
      <c r="B27" s="21" t="s">
        <v>19</v>
      </c>
      <c r="C27" s="22" t="s">
        <v>8</v>
      </c>
      <c r="D27" s="34">
        <f>(D24+D25+D26)*7%</f>
        <v>236587.92640000003</v>
      </c>
      <c r="E27" s="24"/>
    </row>
    <row r="28" spans="1:6" x14ac:dyDescent="0.25">
      <c r="A28" s="30" t="s">
        <v>48</v>
      </c>
      <c r="B28" s="21" t="s">
        <v>24</v>
      </c>
      <c r="C28" s="22" t="s">
        <v>8</v>
      </c>
      <c r="D28" s="34">
        <f>(D24+D25+D26+D27)*20%</f>
        <v>723283.08928000007</v>
      </c>
      <c r="E28" s="24"/>
    </row>
    <row r="29" spans="1:6" x14ac:dyDescent="0.25">
      <c r="A29" s="14"/>
      <c r="B29" s="17" t="s">
        <v>49</v>
      </c>
      <c r="C29" s="18" t="s">
        <v>8</v>
      </c>
      <c r="D29" s="11">
        <f>D22+D24+D25+D26+D27+D28</f>
        <v>12197670.201887999</v>
      </c>
      <c r="E29" s="19"/>
      <c r="F29" s="2"/>
    </row>
    <row r="30" spans="1:6" x14ac:dyDescent="0.25">
      <c r="A30" s="14"/>
      <c r="B30" s="17" t="s">
        <v>27</v>
      </c>
      <c r="C30" s="18" t="s">
        <v>8</v>
      </c>
      <c r="D30" s="11">
        <f>D29*3</f>
        <v>36593010.605664</v>
      </c>
    </row>
    <row r="31" spans="1:6" x14ac:dyDescent="0.25">
      <c r="B31" s="25"/>
    </row>
    <row r="32" spans="1:6" x14ac:dyDescent="0.25">
      <c r="B32" s="27"/>
      <c r="C32" s="26"/>
      <c r="D32" s="26"/>
    </row>
    <row r="33" spans="2:4" x14ac:dyDescent="0.25">
      <c r="B33" s="28"/>
      <c r="C33" s="26"/>
      <c r="D33" s="29"/>
    </row>
  </sheetData>
  <mergeCells count="4">
    <mergeCell ref="A2:D3"/>
    <mergeCell ref="A4:D4"/>
    <mergeCell ref="A1:D1"/>
    <mergeCell ref="A8:D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BIS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Ямалетдинов Равиль Муждабайевич</dc:creator>
  <cp:lastModifiedBy>Данилова Татьяна Владимировна</cp:lastModifiedBy>
  <cp:lastPrinted>2019-05-31T05:36:05Z</cp:lastPrinted>
  <dcterms:created xsi:type="dcterms:W3CDTF">2015-10-27T10:13:02Z</dcterms:created>
  <dcterms:modified xsi:type="dcterms:W3CDTF">2020-06-19T03:58:41Z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</Properties>
</file>