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320" windowHeight="11535"/>
  </bookViews>
  <sheets>
    <sheet name="Лист1" sheetId="1" r:id="rId1"/>
    <sheet name="XLR_NoRangeSheet" sheetId="2" state="veryHidden" r:id="rId2"/>
  </sheets>
  <definedNames>
    <definedName name="Query1">Лист1!$A$8:$T$30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Лист1!$A$36:$K$36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H31" i="1"/>
  <c r="J31" s="1"/>
  <c r="K31" s="1"/>
  <c r="H32"/>
  <c r="J32" s="1"/>
  <c r="K32" s="1"/>
  <c r="H9"/>
  <c r="H10"/>
  <c r="H24"/>
  <c r="J24" s="1"/>
  <c r="K24" s="1"/>
  <c r="H29"/>
  <c r="J29" s="1"/>
  <c r="K29" s="1"/>
  <c r="H30"/>
  <c r="J30" s="1"/>
  <c r="K30" s="1"/>
  <c r="H25"/>
  <c r="J25" s="1"/>
  <c r="K25" s="1"/>
  <c r="H26"/>
  <c r="J26" s="1"/>
  <c r="K26" s="1"/>
  <c r="H22"/>
  <c r="J22" s="1"/>
  <c r="K22" s="1"/>
  <c r="H23"/>
  <c r="J23" s="1"/>
  <c r="K23" s="1"/>
  <c r="H27"/>
  <c r="J27" s="1"/>
  <c r="K27" s="1"/>
  <c r="H28"/>
  <c r="J28" s="1"/>
  <c r="K28" s="1"/>
  <c r="H17"/>
  <c r="J17" s="1"/>
  <c r="K17" s="1"/>
  <c r="H18"/>
  <c r="J18" s="1"/>
  <c r="K18" s="1"/>
  <c r="H19"/>
  <c r="J19" s="1"/>
  <c r="K19" s="1"/>
  <c r="H16"/>
  <c r="J16" s="1"/>
  <c r="K16" s="1"/>
  <c r="H13"/>
  <c r="B5" i="2"/>
  <c r="J12" i="1" l="1"/>
  <c r="K12" s="1"/>
  <c r="J13"/>
  <c r="K13" s="1"/>
  <c r="J9"/>
  <c r="J11"/>
  <c r="K11" s="1"/>
  <c r="J10"/>
  <c r="K10" s="1"/>
  <c r="J33" l="1"/>
  <c r="K9"/>
  <c r="K33" s="1"/>
  <c r="K34" l="1"/>
  <c r="E35"/>
</calcChain>
</file>

<file path=xl/sharedStrings.xml><?xml version="1.0" encoding="utf-8"?>
<sst xmlns="http://schemas.openxmlformats.org/spreadsheetml/2006/main" count="140" uniqueCount="96">
  <si>
    <t>№ п.п.</t>
  </si>
  <si>
    <t>Описание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</si>
  <si>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</si>
  <si>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</si>
  <si>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</si>
  <si>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</si>
  <si>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</si>
  <si>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</si>
  <si>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</si>
  <si>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</si>
  <si>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</si>
  <si>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</si>
  <si>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</si>
  <si>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</si>
  <si>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</si>
  <si>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>4.2, Developer  (build 122-D7)</t>
  </si>
  <si>
    <t>Query2</t>
  </si>
  <si>
    <t>г.Уфа</t>
  </si>
  <si>
    <t>Поставка оборудования СПД - отдел развития</t>
  </si>
  <si>
    <t>, тел. , эл.почта:</t>
  </si>
  <si>
    <t/>
  </si>
  <si>
    <t>02.11.2015</t>
  </si>
  <si>
    <t>Бадьина Лилия Альбертовна</t>
  </si>
  <si>
    <t>(347)221-57-43</t>
  </si>
  <si>
    <t>Отдел развития (ОР)</t>
  </si>
  <si>
    <t>Приложение 1.3</t>
  </si>
  <si>
    <t>шт</t>
  </si>
  <si>
    <t>ТРАНСИВЕР GLC-T 1000BASE-T SFP</t>
  </si>
  <si>
    <t>ТРАНСИВЕР SFP+-10GE-850-0,3-SR</t>
  </si>
  <si>
    <t>КОНВЕРТЕР ИНТЕРФЕЙСОВ XENPAK-SFP+</t>
  </si>
  <si>
    <t>КОНВЕРТЕР ИНТЕРФЕЙСОВ X2-SFP+</t>
  </si>
  <si>
    <t>Поставка оборудования СПД</t>
  </si>
  <si>
    <t>Eд.  изм</t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</si>
  <si>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</si>
  <si>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</si>
  <si>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не менее 12 месяцев</t>
  </si>
  <si>
    <t>Тимофеев И.А. тел. 221-54-78 эл. почта: Timofeev@bashtel.ru</t>
  </si>
  <si>
    <t>Каримов В. Р. тел. 221-54-56 эл. почта: KarimovVR@bashtel.ru</t>
  </si>
  <si>
    <t>ТРАНСИВЕР SFP+-10GE-1310-20-LR</t>
  </si>
  <si>
    <t>МОДУЛЬ 15454-M-10X10G-LC</t>
  </si>
  <si>
    <t>Отдел развития сетей связи (ОРСС)</t>
  </si>
  <si>
    <t>Оборудование Cisco</t>
  </si>
  <si>
    <t>Оборудование DWDM</t>
  </si>
  <si>
    <t>Трансиверы</t>
  </si>
  <si>
    <t xml:space="preserve"> Cat6500 4pt 10Gigabit
EthernetMod(req.XENPAKs)REMANUFACTURED, техническая поддержка на 1год</t>
  </si>
  <si>
    <t>МОДУЛЬ WS‐X6748‐SFP=</t>
  </si>
  <si>
    <t>Catalyst 6500 48‐port CEF720 GigE
Module (Req. SFPs), техническая поддержка на 1год</t>
  </si>
  <si>
    <t>МОДУЛЬ ASR1000‐ESP20</t>
  </si>
  <si>
    <t>ASR1000‐ESP20= Cisco ASR1000
Embedded Services Processor, 20G,
включая: CON‐SNT‐A1ESP20=</t>
  </si>
  <si>
    <t>МОДУЛЬ ASR1000‐RP2</t>
  </si>
  <si>
    <t>ASR1000‐RP2= Cisco ASR1000 Route
Processor 2, 8GB DRAM, включая:
CON‐SNT‐ASRRP2=, M‐ASR1K‐RP2‐
8GB, M‐ASR1K‐HDD‐80GB</t>
  </si>
  <si>
    <t>Маршрутизатор стоечный Cisco
ASR9006</t>
  </si>
  <si>
    <t>БЛОК ПИТАНИЯ N2200‐PDC‐400W=</t>
  </si>
  <si>
    <t>Блок питания N2200‐PDC‐400W для
Cisco Nexus 3548</t>
  </si>
  <si>
    <t>Кроспондер 15454‐M‐10X10G‐LC=,
включая: CON‐SNT‐15454M12</t>
  </si>
  <si>
    <t>ТРАНСИВЕР ONS‐SC+‐10G‐C</t>
  </si>
  <si>
    <t>ONS‐SC+‐10G‐C= Оптический
трансивер перестраиваемый по
длине волны Full C‐band, LC
Connector, для карт 10x10G‐LC
оборудования DWDM ONS15454,
включая CON‐SNT‐ONSC10GC</t>
  </si>
  <si>
    <t>ТРАНСИВЕР ONS‐SC+‐10G‐SR</t>
  </si>
  <si>
    <t>ONS‐SC+‐10G‐SR= Оптический
трансивер для клиентского
подключения по MM ОВ ОМ3 до 300м, LC Connector, для карт 10x10G‐LC
оборудования DWDM ONS15454,
включая CON‐SNT‐ONS10GSR</t>
  </si>
  <si>
    <t>Конвертер интерфейсов Xenpak в SFP+, совместимый с оборудованием Cisco</t>
  </si>
  <si>
    <t>Конвертер интерфейсов X2 в SFP+, совместимый с оборудованием Cisco</t>
  </si>
  <si>
    <t>Меддный трансивер SFP 1000BaseT, с интерфейсом RJ45, совместимый с оборудованием Cisco</t>
  </si>
  <si>
    <t>Трансивер SFP+ модуль (10 Гбит/с,
10 км, 1310 нм, двухволоконный,
1310nm, 10Gbps, SFP+ 10km, 0C ‐
+70, GPP‐31192‐LRC), совместимый с оборудованием Cisco</t>
  </si>
  <si>
    <t>ТРАНСИВЕР SFP+ 10GE‐1550‐40</t>
  </si>
  <si>
    <t>Трансивер XFP‐ER‐40</t>
  </si>
  <si>
    <t>Трансивер SFP+ модуль (10 Гбит/с, 300 м, 850 нм, двухволоконный, 850nm, 10Gbps, SFP+ 300 m, 0C - +70, GPP-85192-SRC), совместимый с оборудованием Cisco</t>
  </si>
  <si>
    <t>Трансивер SFP+, 40км (16dB),
1550нм, двухволоконный,разъем LC, совместимый с оборудованием Cisco</t>
  </si>
  <si>
    <t>Трансивер XFP оптический,
дальность до 40км (16dB), 1550нм,
двухволоконный, разъем LC, совместимый с оборудованием Cisco</t>
  </si>
  <si>
    <t>ТРАНСИВЕР SFP+ WDM 10GBASE-LR/LW, 1330/1270нм</t>
  </si>
  <si>
    <t>ТРАНСИВЕР SFP+ WDM 10GBASE-LR/LW, 1270/1330нм</t>
  </si>
  <si>
    <t>Оптический трансивер, однолоконный, SFP+ WDM 10GBASE-LR/LW, разъем LC, рабочая длина волны Tx/Rx: 1270/1330нм, дальность до 20км, совместимый с оборудованием Cisco</t>
  </si>
  <si>
    <t>Оптический трансивер, однолоконный, SFP+ WDM 10GBASE-LR/LW, разъем LC, рабочая длина волны Tx/Rx: 1330/1270нм, дальность до 20км, совместимый с оборудованием Cisco</t>
  </si>
  <si>
    <t>ТРАНСИВЕР SFP+ WDM 10GBASE-ER/EW, 1270/1330нм</t>
  </si>
  <si>
    <t>ТРАНСИВЕР SFP+ WDM 10GBASE-ER/EW, 1330/1270нм</t>
  </si>
  <si>
    <t>Оптический трансивер, одноволоконный , SFP+ WDM 10GBASE-ER/EW, разъем LC, рабочая длина волны Tx/Rx: 1270/1330нм, дальность до 40км, совместимый с оборудованием Cisco</t>
  </si>
  <si>
    <t>Оптический трансивер, одноволоконный , SFP+ WDM 10GBASE-ER/EW, разъем LC, рабочая длина волны Tx/Rx: 1330/1270нм, дальность до 40км, совместимый с оборудованием Cisco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</si>
  <si>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</si>
  <si>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</si>
  <si>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</si>
  <si>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</si>
  <si>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</si>
  <si>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</si>
  <si>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</si>
  <si>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</si>
  <si>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</si>
  <si>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</si>
  <si>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`</t>
  </si>
  <si>
    <t>руб. с НДС.</t>
  </si>
  <si>
    <t xml:space="preserve">Предельная сумма лота составляет:   </t>
  </si>
  <si>
    <t>Маршрутизатор ASR‐9006‐DC‐V2 ‐ 1
шт, включая:
CON‐SNT‐ASR9006DC ‐ 1 шт,
A9K‐OTHER ‐ 1 шт,
ASR‐9006‐FAN‐V2 ‐ 2 шт,
PWR‐2KW‐DC‐V2 ‐ 2 шт,
A9K‐SW‐MANAGER‐CD ‐ 1 шт,
A9K‐LC‐FILR ‐ 4 шт,
A9K‐RSP‐FILR ‐ 1 шт,
A9K‐PEM‐V2‐FILR ‐ 2 шт,
A9K‐RSP440‐LT ‐ 1 шт,
CON‐SNT‐A9KR44LT 1 шт,
XR‐A9K‐PX‐05.03 ‐ 1 шт
CON‐SNT‐XRA9KP03 ‐ 1 шт</t>
  </si>
  <si>
    <t>КАРТА ЛИНЕЙНАЯ WS‐X6704‐10GE-RF</t>
  </si>
  <si>
    <t>до 15 августа 2016 г.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</si>
  <si>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
</t>
  </si>
  <si>
    <t>Максимальная цена за единицу измерения без НДС, включая стоимость тары и доставку, рубли РФ</t>
  </si>
  <si>
    <t>III кв (15.08.2015)</t>
  </si>
  <si>
    <t>Приложение №1.1 к Документации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</si>
</sst>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1" xfId="0" applyFill="1" applyBorder="1" applyAlignment="1">
      <alignment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Border="1"/>
    <xf numFmtId="0" fontId="0" fillId="0" borderId="0" xfId="0" applyFill="1" applyBorder="1" applyAlignment="1">
      <alignment horizontal="left"/>
    </xf>
    <xf numFmtId="0" fontId="0" fillId="0" borderId="0" xfId="0" applyFill="1"/>
    <xf numFmtId="164" fontId="0" fillId="2" borderId="1" xfId="0" applyNumberFormat="1" applyFill="1" applyBorder="1" applyAlignment="1">
      <alignment horizontal="right" vertical="top" wrapText="1"/>
    </xf>
    <xf numFmtId="0" fontId="0" fillId="0" borderId="1" xfId="0" applyFill="1" applyBorder="1" applyAlignment="1">
      <alignment horizontal="center" vertical="top"/>
    </xf>
    <xf numFmtId="0" fontId="0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NumberFormat="1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right" vertical="top" wrapText="1"/>
    </xf>
    <xf numFmtId="49" fontId="0" fillId="0" borderId="0" xfId="0" applyNumberFormat="1" applyFill="1" applyBorder="1" applyAlignment="1">
      <alignment wrapText="1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1" xfId="0" applyNumberForma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left" vertical="center" wrapText="1" shrinkToFit="1"/>
    </xf>
    <xf numFmtId="49" fontId="0" fillId="0" borderId="1" xfId="0" applyNumberForma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8" xfId="0" applyFill="1" applyBorder="1" applyAlignment="1">
      <alignment horizontal="center" vertical="top"/>
    </xf>
    <xf numFmtId="164" fontId="0" fillId="0" borderId="6" xfId="0" applyNumberFormat="1" applyBorder="1" applyAlignment="1">
      <alignment horizontal="right" vertical="top" wrapText="1"/>
    </xf>
    <xf numFmtId="164" fontId="0" fillId="0" borderId="6" xfId="0" applyNumberFormat="1" applyFill="1" applyBorder="1" applyAlignment="1">
      <alignment horizontal="right" vertical="top" wrapText="1"/>
    </xf>
    <xf numFmtId="164" fontId="0" fillId="2" borderId="6" xfId="0" applyNumberFormat="1" applyFill="1" applyBorder="1" applyAlignment="1">
      <alignment horizontal="right" vertical="top" wrapText="1"/>
    </xf>
    <xf numFmtId="0" fontId="0" fillId="0" borderId="9" xfId="0" applyFill="1" applyBorder="1" applyAlignment="1">
      <alignment horizontal="center" vertical="top"/>
    </xf>
    <xf numFmtId="0" fontId="0" fillId="0" borderId="2" xfId="0" applyNumberForma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2" xfId="0" applyFill="1" applyBorder="1" applyAlignment="1">
      <alignment vertical="top"/>
    </xf>
    <xf numFmtId="0" fontId="0" fillId="0" borderId="2" xfId="0" applyNumberFormat="1" applyFill="1" applyBorder="1" applyAlignment="1">
      <alignment horizontal="left" vertical="top"/>
    </xf>
    <xf numFmtId="164" fontId="0" fillId="0" borderId="2" xfId="0" applyNumberFormat="1" applyBorder="1" applyAlignment="1">
      <alignment horizontal="right" vertical="top" wrapText="1"/>
    </xf>
    <xf numFmtId="164" fontId="0" fillId="0" borderId="5" xfId="0" applyNumberFormat="1" applyBorder="1" applyAlignment="1">
      <alignment horizontal="right" vertical="top" wrapText="1"/>
    </xf>
    <xf numFmtId="0" fontId="0" fillId="0" borderId="10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0" fillId="0" borderId="4" xfId="0" applyFill="1" applyBorder="1" applyAlignment="1">
      <alignment horizontal="left" vertical="center" wrapText="1"/>
    </xf>
    <xf numFmtId="0" fontId="0" fillId="0" borderId="4" xfId="0" applyFont="1" applyFill="1" applyBorder="1" applyAlignment="1">
      <alignment vertical="top" wrapText="1"/>
    </xf>
    <xf numFmtId="0" fontId="0" fillId="0" borderId="4" xfId="0" applyFill="1" applyBorder="1" applyAlignment="1">
      <alignment vertical="top"/>
    </xf>
    <xf numFmtId="0" fontId="0" fillId="0" borderId="4" xfId="0" applyNumberFormat="1" applyFill="1" applyBorder="1" applyAlignment="1">
      <alignment horizontal="left" vertical="top"/>
    </xf>
    <xf numFmtId="164" fontId="0" fillId="2" borderId="4" xfId="0" applyNumberFormat="1" applyFill="1" applyBorder="1" applyAlignment="1">
      <alignment horizontal="right" vertical="top" wrapText="1"/>
    </xf>
    <xf numFmtId="164" fontId="0" fillId="2" borderId="3" xfId="0" applyNumberForma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/>
    </xf>
    <xf numFmtId="0" fontId="0" fillId="0" borderId="2" xfId="0" applyFill="1" applyBorder="1" applyAlignment="1">
      <alignment horizontal="center" vertical="top"/>
    </xf>
    <xf numFmtId="0" fontId="5" fillId="0" borderId="4" xfId="0" applyFont="1" applyFill="1" applyBorder="1" applyAlignment="1">
      <alignment vertical="center"/>
    </xf>
    <xf numFmtId="0" fontId="0" fillId="0" borderId="4" xfId="0" applyFill="1" applyBorder="1" applyAlignment="1">
      <alignment vertical="top" wrapText="1"/>
    </xf>
    <xf numFmtId="164" fontId="0" fillId="0" borderId="4" xfId="0" applyNumberFormat="1" applyFill="1" applyBorder="1" applyAlignment="1">
      <alignment horizontal="right" vertical="top" wrapText="1"/>
    </xf>
    <xf numFmtId="164" fontId="0" fillId="0" borderId="3" xfId="0" applyNumberFormat="1" applyFill="1" applyBorder="1" applyAlignment="1">
      <alignment horizontal="right" vertical="top" wrapText="1"/>
    </xf>
    <xf numFmtId="164" fontId="0" fillId="0" borderId="2" xfId="0" applyNumberFormat="1" applyFill="1" applyBorder="1" applyAlignment="1">
      <alignment horizontal="right" vertical="top" wrapText="1"/>
    </xf>
    <xf numFmtId="164" fontId="0" fillId="0" borderId="5" xfId="0" applyNumberFormat="1" applyFill="1" applyBorder="1" applyAlignment="1">
      <alignment horizontal="right" vertical="top" wrapText="1"/>
    </xf>
    <xf numFmtId="49" fontId="0" fillId="0" borderId="4" xfId="0" applyNumberForma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 shrinkToFit="1"/>
    </xf>
    <xf numFmtId="0" fontId="0" fillId="0" borderId="4" xfId="0" applyFill="1" applyBorder="1" applyAlignment="1">
      <alignment horizontal="left" vertical="top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164" fontId="0" fillId="0" borderId="7" xfId="0" applyNumberFormat="1" applyBorder="1" applyAlignment="1"/>
    <xf numFmtId="164" fontId="2" fillId="0" borderId="1" xfId="0" applyNumberFormat="1" applyFont="1" applyBorder="1" applyAlignment="1"/>
    <xf numFmtId="0" fontId="8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6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  <xf numFmtId="0" fontId="0" fillId="0" borderId="3" xfId="0" applyBorder="1" applyAlignment="1">
      <alignment horizontal="left" wrapText="1"/>
    </xf>
    <xf numFmtId="0" fontId="0" fillId="0" borderId="1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9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40">
    <dxf>
      <numFmt numFmtId="164" formatCode="#,##0.00_р_."/>
    </dxf>
    <dxf>
      <numFmt numFmtId="164" formatCode="#,##0.00_р_.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top" textRotation="0" wrapText="0" indent="0" relativeIndent="255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#,##0.00_р_."/>
      <fill>
        <patternFill patternType="none">
          <fgColor indexed="64"/>
          <bgColor indexed="65"/>
        </patternFill>
      </fill>
      <alignment horizontal="right" vertical="top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#,##0.00_р_."/>
      <fill>
        <patternFill patternType="none">
          <fgColor indexed="64"/>
          <bgColor indexed="65"/>
        </patternFill>
      </fill>
      <alignment horizontal="right" vertical="top" textRotation="0" wrapText="1" indent="0" relativeIndent="255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_р_."/>
      <fill>
        <patternFill patternType="none">
          <fgColor indexed="64"/>
          <bgColor indexed="65"/>
        </patternFill>
      </fill>
      <alignment horizontal="right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#,##0.00_р_."/>
      <fill>
        <patternFill patternType="none">
          <fgColor indexed="64"/>
          <bgColor indexed="65"/>
        </patternFill>
      </fill>
      <alignment horizontal="right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top" textRotation="0" wrapText="0" indent="0" relativeIndent="255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#,##0.00_р_."/>
      <alignment horizontal="right" vertical="top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4" formatCode="#,##0.00_р_."/>
    </dxf>
    <dxf>
      <numFmt numFmtId="164" formatCode="#,##0.00_р_.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top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top" textRotation="0" wrapText="0" indent="0" relativeIndent="255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numFmt numFmtId="164" formatCode="#,##0.00_р_."/>
      <alignment horizontal="right" vertical="top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6" tint="0.39994506668294322"/>
        </patternFill>
      </fill>
    </dxf>
  </dxfs>
  <tableStyles count="1" defaultTableStyle="TableStyleMedium2" defaultPivotStyle="PivotStyleLight16">
    <tableStyle name="Стиль таблицы 1" pivot="0" count="1">
      <tableStyleElement type="wholeTable" dxfId="39"/>
    </tableStyle>
  </tableStyles>
  <colors>
    <mruColors>
      <color rgb="FFC808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Таблица3" displayName="Таблица3" ref="B8:K13" totalsRowShown="0" headerRowDxfId="38" headerRowBorderDxfId="37" tableBorderDxfId="36" totalsRowBorderDxfId="35">
  <autoFilter ref="B8:K13"/>
  <tableColumns count="10">
    <tableColumn id="1" name="Столбец1" dataDxfId="34"/>
    <tableColumn id="2" name="Столбец2" dataDxfId="33"/>
    <tableColumn id="3" name="Столбец3"/>
    <tableColumn id="4" name="Столбец4" dataDxfId="32"/>
    <tableColumn id="5" name="Столбец5" dataDxfId="31"/>
    <tableColumn id="6" name="Столбец6" dataDxfId="30"/>
    <tableColumn id="7" name="Столбец7" dataDxfId="29"/>
    <tableColumn id="8" name="Столбец8"/>
    <tableColumn id="9" name="Столбец9" dataDxfId="28">
      <calculatedColumnFormula>Таблица3[[#This Row],[Столбец8]]*Таблица3[[#This Row],[Столбец7]]</calculatedColumnFormula>
    </tableColumn>
    <tableColumn id="10" name="Столбец10" dataDxfId="27">
      <calculatedColumnFormula>Таблица3[[#This Row],[Столбец9]]*1.18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4" name="Таблица4" displayName="Таблица4" ref="B15:K19" totalsRowShown="0" headerRowDxfId="26" headerRowBorderDxfId="25" tableBorderDxfId="24" totalsRowBorderDxfId="23">
  <autoFilter ref="B15:K19"/>
  <tableColumns count="10">
    <tableColumn id="1" name="Столбец1" dataDxfId="22"/>
    <tableColumn id="2" name="Столбец2" dataDxfId="21"/>
    <tableColumn id="3" name="Столбец3" dataDxfId="20"/>
    <tableColumn id="4" name="Столбец4" dataDxfId="19"/>
    <tableColumn id="5" name="Столбец5" dataDxfId="18"/>
    <tableColumn id="6" name="Столбец6" dataDxfId="17"/>
    <tableColumn id="7" name="Столбец7" dataDxfId="16">
      <calculatedColumnFormula>G16</calculatedColumnFormula>
    </tableColumn>
    <tableColumn id="8" name="Столбец8" dataDxfId="15"/>
    <tableColumn id="9" name="Столбец9" dataDxfId="14">
      <calculatedColumnFormula>Таблица4[[#This Row],[Столбец7]]*Таблица4[[#This Row],[Столбец8]]</calculatedColumnFormula>
    </tableColumn>
    <tableColumn id="10" name="Столбец10" dataDxfId="13">
      <calculatedColumnFormula>Таблица4[[#This Row],[Столбец9]]*1.18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5" name="Таблица5" displayName="Таблица5" ref="B21:K32" totalsRowShown="0" headerRowDxfId="12" headerRowBorderDxfId="11" tableBorderDxfId="10" totalsRowBorderDxfId="9">
  <autoFilter ref="B21:K32"/>
  <tableColumns count="10">
    <tableColumn id="1" name="Столбец1" dataDxfId="8"/>
    <tableColumn id="2" name="Столбец2" dataDxfId="7"/>
    <tableColumn id="3" name="Столбец3" dataDxfId="6"/>
    <tableColumn id="4" name="Столбец4" dataDxfId="5"/>
    <tableColumn id="5" name="Столбец5" dataDxfId="4"/>
    <tableColumn id="6" name="Столбец6" dataDxfId="3"/>
    <tableColumn id="7" name="Столбец7" dataDxfId="2">
      <calculatedColumnFormula>G22</calculatedColumnFormula>
    </tableColumn>
    <tableColumn id="8" name="Столбец8"/>
    <tableColumn id="9" name="Столбец9" dataDxfId="1">
      <calculatedColumnFormula>Таблица5[[#This Row],[Столбец7]]*Таблица5[[#This Row],[Столбец8]]</calculatedColumnFormula>
    </tableColumn>
    <tableColumn id="10" name="Столбец10" dataDxfId="0">
      <calculatedColumnFormula>Таблица5[[#This Row],[Столбец9]]*1.18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T64"/>
  <sheetViews>
    <sheetView tabSelected="1" topLeftCell="B1" workbookViewId="0">
      <selection activeCell="B48" sqref="A48:XFD51"/>
    </sheetView>
  </sheetViews>
  <sheetFormatPr defaultRowHeight="15"/>
  <cols>
    <col min="1" max="1" width="6.5703125" customWidth="1"/>
    <col min="2" max="2" width="11.85546875" customWidth="1"/>
    <col min="3" max="3" width="27.5703125" style="8" bestFit="1" customWidth="1"/>
    <col min="4" max="4" width="40.140625" customWidth="1"/>
    <col min="5" max="5" width="33" customWidth="1"/>
    <col min="6" max="6" width="11.85546875" customWidth="1"/>
    <col min="7" max="7" width="12.42578125" customWidth="1"/>
    <col min="8" max="8" width="11.85546875" customWidth="1"/>
    <col min="9" max="9" width="26" style="5" customWidth="1"/>
    <col min="10" max="10" width="20.7109375" style="5" customWidth="1"/>
    <col min="11" max="11" width="18.28515625" style="7" customWidth="1"/>
    <col min="12" max="12" width="29.7109375" customWidth="1"/>
    <col min="16" max="19" width="9.140625" style="8"/>
  </cols>
  <sheetData>
    <row r="1" spans="1:20">
      <c r="J1" s="8" t="s">
        <v>95</v>
      </c>
    </row>
    <row r="2" spans="1:20">
      <c r="B2" s="108" t="s">
        <v>7</v>
      </c>
      <c r="C2" s="108"/>
      <c r="D2" s="108"/>
      <c r="E2" s="108"/>
      <c r="F2" s="108"/>
      <c r="G2" s="108"/>
      <c r="H2" s="108"/>
      <c r="I2" s="108"/>
      <c r="J2" s="108"/>
      <c r="K2" s="108"/>
    </row>
    <row r="3" spans="1:20">
      <c r="C3" s="8" t="s">
        <v>31</v>
      </c>
      <c r="D3" s="12"/>
      <c r="E3" s="11" t="s">
        <v>40</v>
      </c>
    </row>
    <row r="4" spans="1:20" s="9" customFormat="1">
      <c r="B4" s="109" t="s">
        <v>0</v>
      </c>
      <c r="C4" s="112" t="s">
        <v>14</v>
      </c>
      <c r="D4" s="109" t="s">
        <v>8</v>
      </c>
      <c r="E4" s="109" t="s">
        <v>1</v>
      </c>
      <c r="F4" s="109" t="s">
        <v>32</v>
      </c>
      <c r="G4" s="111"/>
      <c r="H4" s="111"/>
      <c r="I4" s="84" t="s">
        <v>93</v>
      </c>
      <c r="J4" s="82" t="s">
        <v>10</v>
      </c>
      <c r="K4" s="110" t="s">
        <v>12</v>
      </c>
    </row>
    <row r="5" spans="1:20" s="10" customFormat="1" ht="49.5" customHeight="1">
      <c r="B5" s="109"/>
      <c r="C5" s="113"/>
      <c r="D5" s="109"/>
      <c r="E5" s="109"/>
      <c r="F5" s="109"/>
      <c r="G5" s="77" t="s">
        <v>94</v>
      </c>
      <c r="H5" s="6" t="s">
        <v>9</v>
      </c>
      <c r="I5" s="85"/>
      <c r="J5" s="83"/>
      <c r="K5" s="110"/>
    </row>
    <row r="6" spans="1:20" s="9" customFormat="1">
      <c r="B6" s="61">
        <v>1</v>
      </c>
      <c r="C6" s="61">
        <v>2</v>
      </c>
      <c r="D6" s="61">
        <v>3</v>
      </c>
      <c r="E6" s="61">
        <v>4</v>
      </c>
      <c r="F6" s="61">
        <v>5</v>
      </c>
      <c r="G6" s="61">
        <v>6</v>
      </c>
      <c r="H6" s="61">
        <v>8</v>
      </c>
      <c r="I6" s="61">
        <v>9</v>
      </c>
      <c r="J6" s="61">
        <v>10</v>
      </c>
      <c r="K6" s="61">
        <v>11</v>
      </c>
    </row>
    <row r="7" spans="1:20" s="9" customFormat="1" ht="18.75">
      <c r="B7" s="40"/>
      <c r="C7" s="93" t="s">
        <v>41</v>
      </c>
      <c r="D7" s="94"/>
      <c r="E7" s="94"/>
      <c r="F7" s="94"/>
      <c r="G7" s="94"/>
      <c r="H7" s="94"/>
      <c r="I7" s="94"/>
      <c r="J7" s="94"/>
      <c r="K7" s="95"/>
    </row>
    <row r="8" spans="1:20" s="8" customFormat="1" hidden="1">
      <c r="B8" s="45" t="s">
        <v>76</v>
      </c>
      <c r="C8" s="46" t="s">
        <v>77</v>
      </c>
      <c r="D8" s="47" t="s">
        <v>78</v>
      </c>
      <c r="E8" s="48" t="s">
        <v>79</v>
      </c>
      <c r="F8" s="49" t="s">
        <v>80</v>
      </c>
      <c r="G8" s="50" t="s">
        <v>81</v>
      </c>
      <c r="H8" s="50" t="s">
        <v>82</v>
      </c>
      <c r="I8" s="51" t="s">
        <v>83</v>
      </c>
      <c r="J8" s="51" t="s">
        <v>84</v>
      </c>
      <c r="K8" s="52" t="s">
        <v>85</v>
      </c>
    </row>
    <row r="9" spans="1:20" ht="60">
      <c r="A9" s="8"/>
      <c r="B9" s="41">
        <v>1</v>
      </c>
      <c r="C9" s="34">
        <v>40677</v>
      </c>
      <c r="D9" s="35" t="s">
        <v>90</v>
      </c>
      <c r="E9" s="19" t="s">
        <v>44</v>
      </c>
      <c r="F9" s="28" t="s">
        <v>26</v>
      </c>
      <c r="G9" s="29">
        <v>1</v>
      </c>
      <c r="H9" s="29">
        <f>G9</f>
        <v>1</v>
      </c>
      <c r="I9" s="4">
        <v>612161.26</v>
      </c>
      <c r="J9" s="4">
        <f>Таблица3[[#This Row],[Столбец8]]*Таблица3[[#This Row],[Столбец7]]</f>
        <v>612161.26</v>
      </c>
      <c r="K9" s="42">
        <f>Таблица3[[#This Row],[Столбец9]]*1.18</f>
        <v>722350.2868</v>
      </c>
      <c r="L9" s="8"/>
      <c r="M9" s="8"/>
      <c r="N9" s="8"/>
      <c r="O9" s="8"/>
      <c r="T9" s="8"/>
    </row>
    <row r="10" spans="1:20" s="8" customFormat="1" ht="45">
      <c r="B10" s="41">
        <v>2</v>
      </c>
      <c r="C10" s="34">
        <v>41407</v>
      </c>
      <c r="D10" s="35" t="s">
        <v>45</v>
      </c>
      <c r="E10" s="19" t="s">
        <v>46</v>
      </c>
      <c r="F10" s="28" t="s">
        <v>26</v>
      </c>
      <c r="G10" s="29">
        <v>1</v>
      </c>
      <c r="H10" s="29">
        <f t="shared" ref="H10" si="0">G10</f>
        <v>1</v>
      </c>
      <c r="I10" s="4">
        <v>1164943.24</v>
      </c>
      <c r="J10" s="4">
        <f>Таблица3[[#This Row],[Столбец8]]*Таблица3[[#This Row],[Столбец7]]</f>
        <v>1164943.24</v>
      </c>
      <c r="K10" s="42">
        <f>Таблица3[[#This Row],[Столбец9]]*1.18</f>
        <v>1374633.0231999999</v>
      </c>
    </row>
    <row r="11" spans="1:20" s="8" customFormat="1" ht="45">
      <c r="B11" s="41">
        <v>3</v>
      </c>
      <c r="C11" s="26"/>
      <c r="D11" s="37" t="s">
        <v>47</v>
      </c>
      <c r="E11" s="27" t="s">
        <v>48</v>
      </c>
      <c r="F11" s="28" t="s">
        <v>26</v>
      </c>
      <c r="G11" s="29">
        <v>1</v>
      </c>
      <c r="H11" s="29">
        <v>1</v>
      </c>
      <c r="I11" s="4">
        <v>1607832</v>
      </c>
      <c r="J11" s="4">
        <f>Таблица3[[#This Row],[Столбец8]]*Таблица3[[#This Row],[Столбец7]]</f>
        <v>1607832</v>
      </c>
      <c r="K11" s="43">
        <f>Таблица3[[#This Row],[Столбец9]]*1.18</f>
        <v>1897241.76</v>
      </c>
    </row>
    <row r="12" spans="1:20" s="8" customFormat="1" ht="60">
      <c r="B12" s="41">
        <v>4</v>
      </c>
      <c r="C12" s="34">
        <v>41470</v>
      </c>
      <c r="D12" s="37" t="s">
        <v>49</v>
      </c>
      <c r="E12" s="27" t="s">
        <v>50</v>
      </c>
      <c r="F12" s="28" t="s">
        <v>26</v>
      </c>
      <c r="G12" s="29">
        <v>1</v>
      </c>
      <c r="H12" s="29">
        <v>1</v>
      </c>
      <c r="I12" s="30">
        <v>1102763.48</v>
      </c>
      <c r="J12" s="30">
        <f>Таблица3[[#This Row],[Столбец8]]*Таблица3[[#This Row],[Столбец7]]</f>
        <v>1102763.48</v>
      </c>
      <c r="K12" s="43">
        <f>Таблица3[[#This Row],[Столбец9]]*1.18</f>
        <v>1301260.9064</v>
      </c>
    </row>
    <row r="13" spans="1:20" s="8" customFormat="1" ht="225">
      <c r="B13" s="53">
        <v>5</v>
      </c>
      <c r="C13" s="54"/>
      <c r="D13" s="55" t="s">
        <v>51</v>
      </c>
      <c r="E13" s="56" t="s">
        <v>89</v>
      </c>
      <c r="F13" s="57" t="s">
        <v>26</v>
      </c>
      <c r="G13" s="58">
        <v>2</v>
      </c>
      <c r="H13" s="58">
        <f>G13</f>
        <v>2</v>
      </c>
      <c r="I13" s="30">
        <v>3057673.79</v>
      </c>
      <c r="J13" s="4">
        <f>Таблица3[[#This Row],[Столбец8]]*Таблица3[[#This Row],[Столбец7]]</f>
        <v>6115347.5800000001</v>
      </c>
      <c r="K13" s="4">
        <f>Таблица3[[#This Row],[Столбец9]]*1.18</f>
        <v>7216110.1443999996</v>
      </c>
    </row>
    <row r="14" spans="1:20" s="8" customFormat="1" ht="18.75">
      <c r="B14" s="26"/>
      <c r="C14" s="96" t="s">
        <v>42</v>
      </c>
      <c r="D14" s="97"/>
      <c r="E14" s="97"/>
      <c r="F14" s="97"/>
      <c r="G14" s="97"/>
      <c r="H14" s="97"/>
      <c r="I14" s="97"/>
      <c r="J14" s="97"/>
      <c r="K14" s="98"/>
    </row>
    <row r="15" spans="1:20" s="8" customFormat="1" hidden="1">
      <c r="B15" s="45" t="s">
        <v>76</v>
      </c>
      <c r="C15" s="62" t="s">
        <v>77</v>
      </c>
      <c r="D15" s="47" t="s">
        <v>78</v>
      </c>
      <c r="E15" s="48" t="s">
        <v>79</v>
      </c>
      <c r="F15" s="49" t="s">
        <v>80</v>
      </c>
      <c r="G15" s="50" t="s">
        <v>81</v>
      </c>
      <c r="H15" s="50" t="s">
        <v>82</v>
      </c>
      <c r="I15" s="51" t="s">
        <v>83</v>
      </c>
      <c r="J15" s="51" t="s">
        <v>84</v>
      </c>
      <c r="K15" s="52" t="s">
        <v>85</v>
      </c>
    </row>
    <row r="16" spans="1:20" s="8" customFormat="1" ht="45">
      <c r="B16" s="41">
        <v>6</v>
      </c>
      <c r="C16" s="34"/>
      <c r="D16" s="35" t="s">
        <v>52</v>
      </c>
      <c r="E16" s="19" t="s">
        <v>53</v>
      </c>
      <c r="F16" s="28" t="s">
        <v>26</v>
      </c>
      <c r="G16" s="29">
        <v>4</v>
      </c>
      <c r="H16" s="29">
        <f>G16</f>
        <v>4</v>
      </c>
      <c r="I16" s="4">
        <v>37751.339999999997</v>
      </c>
      <c r="J16" s="42">
        <f>Таблица4[[#This Row],[Столбец7]]*Таблица4[[#This Row],[Столбец8]]</f>
        <v>151005.35999999999</v>
      </c>
      <c r="K16" s="42">
        <f>Таблица4[[#This Row],[Столбец9]]*1.18</f>
        <v>178186.32479999997</v>
      </c>
    </row>
    <row r="17" spans="1:20" s="8" customFormat="1" ht="35.25" customHeight="1">
      <c r="B17" s="41">
        <v>7</v>
      </c>
      <c r="C17" s="34">
        <v>40275</v>
      </c>
      <c r="D17" s="36" t="s">
        <v>39</v>
      </c>
      <c r="E17" s="35" t="s">
        <v>54</v>
      </c>
      <c r="F17" s="28" t="s">
        <v>26</v>
      </c>
      <c r="G17" s="29">
        <v>2</v>
      </c>
      <c r="H17" s="29">
        <f t="shared" ref="H17:H32" si="1">G17</f>
        <v>2</v>
      </c>
      <c r="I17" s="30">
        <v>1482732.63</v>
      </c>
      <c r="J17" s="30">
        <f>Таблица4[[#This Row],[Столбец7]]*Таблица4[[#This Row],[Столбец8]]</f>
        <v>2965465.26</v>
      </c>
      <c r="K17" s="43">
        <f>Таблица4[[#This Row],[Столбец9]]*1.18</f>
        <v>3499249.0067999996</v>
      </c>
    </row>
    <row r="18" spans="1:20" s="8" customFormat="1" ht="90">
      <c r="B18" s="41">
        <v>8</v>
      </c>
      <c r="C18" s="34">
        <v>40266</v>
      </c>
      <c r="D18" s="36" t="s">
        <v>55</v>
      </c>
      <c r="E18" s="19" t="s">
        <v>56</v>
      </c>
      <c r="F18" s="28" t="s">
        <v>26</v>
      </c>
      <c r="G18" s="29">
        <v>9</v>
      </c>
      <c r="H18" s="29">
        <f t="shared" si="1"/>
        <v>9</v>
      </c>
      <c r="I18" s="30">
        <v>966409.49</v>
      </c>
      <c r="J18" s="30">
        <f>Таблица4[[#This Row],[Столбец7]]*Таблица4[[#This Row],[Столбец8]]</f>
        <v>8697685.4100000001</v>
      </c>
      <c r="K18" s="43">
        <f>Таблица4[[#This Row],[Столбец9]]*1.18</f>
        <v>10263268.7838</v>
      </c>
    </row>
    <row r="19" spans="1:20" s="8" customFormat="1" ht="105">
      <c r="B19" s="53">
        <v>9</v>
      </c>
      <c r="C19" s="34">
        <v>38988</v>
      </c>
      <c r="D19" s="63" t="s">
        <v>57</v>
      </c>
      <c r="E19" s="64" t="s">
        <v>58</v>
      </c>
      <c r="F19" s="57" t="s">
        <v>26</v>
      </c>
      <c r="G19" s="58">
        <v>9</v>
      </c>
      <c r="H19" s="58">
        <f t="shared" si="1"/>
        <v>9</v>
      </c>
      <c r="I19" s="30">
        <v>70474.559999999998</v>
      </c>
      <c r="J19" s="65">
        <f>Таблица4[[#This Row],[Столбец7]]*Таблица4[[#This Row],[Столбец8]]</f>
        <v>634271.04</v>
      </c>
      <c r="K19" s="66">
        <f>Таблица4[[#This Row],[Столбец9]]*1.18</f>
        <v>748439.82720000006</v>
      </c>
    </row>
    <row r="20" spans="1:20" ht="18.75">
      <c r="A20" s="8"/>
      <c r="B20" s="26"/>
      <c r="C20" s="96" t="s">
        <v>43</v>
      </c>
      <c r="D20" s="97"/>
      <c r="E20" s="97"/>
      <c r="F20" s="97"/>
      <c r="G20" s="97"/>
      <c r="H20" s="97"/>
      <c r="I20" s="97"/>
      <c r="J20" s="97"/>
      <c r="K20" s="98"/>
      <c r="L20" s="8"/>
      <c r="M20" s="8"/>
      <c r="N20" s="8"/>
      <c r="O20" s="8"/>
      <c r="T20" s="8"/>
    </row>
    <row r="21" spans="1:20" s="8" customFormat="1" hidden="1">
      <c r="B21" s="45" t="s">
        <v>76</v>
      </c>
      <c r="C21" s="46" t="s">
        <v>77</v>
      </c>
      <c r="D21" s="47" t="s">
        <v>78</v>
      </c>
      <c r="E21" s="48" t="s">
        <v>79</v>
      </c>
      <c r="F21" s="49" t="s">
        <v>80</v>
      </c>
      <c r="G21" s="50" t="s">
        <v>81</v>
      </c>
      <c r="H21" s="50" t="s">
        <v>82</v>
      </c>
      <c r="I21" s="67" t="s">
        <v>83</v>
      </c>
      <c r="J21" s="67" t="s">
        <v>84</v>
      </c>
      <c r="K21" s="68" t="s">
        <v>85</v>
      </c>
    </row>
    <row r="22" spans="1:20" s="8" customFormat="1" ht="45">
      <c r="B22" s="41">
        <v>10</v>
      </c>
      <c r="C22" s="34">
        <v>42514</v>
      </c>
      <c r="D22" s="35" t="s">
        <v>29</v>
      </c>
      <c r="E22" s="19" t="s">
        <v>59</v>
      </c>
      <c r="F22" s="28" t="s">
        <v>26</v>
      </c>
      <c r="G22" s="29">
        <v>12</v>
      </c>
      <c r="H22" s="29">
        <f t="shared" ref="H22:H30" si="2">G22</f>
        <v>12</v>
      </c>
      <c r="I22" s="30">
        <v>13658.58</v>
      </c>
      <c r="J22" s="30">
        <f>Таблица5[[#This Row],[Столбец7]]*Таблица5[[#This Row],[Столбец8]]</f>
        <v>163902.96</v>
      </c>
      <c r="K22" s="43">
        <f>Таблица5[[#This Row],[Столбец9]]*1.18</f>
        <v>193405.49279999998</v>
      </c>
    </row>
    <row r="23" spans="1:20" s="8" customFormat="1" ht="45">
      <c r="B23" s="41">
        <v>11</v>
      </c>
      <c r="C23" s="34">
        <v>42515</v>
      </c>
      <c r="D23" s="35" t="s">
        <v>30</v>
      </c>
      <c r="E23" s="19" t="s">
        <v>60</v>
      </c>
      <c r="F23" s="28" t="s">
        <v>26</v>
      </c>
      <c r="G23" s="29">
        <v>5</v>
      </c>
      <c r="H23" s="29">
        <f t="shared" si="2"/>
        <v>5</v>
      </c>
      <c r="I23" s="30">
        <v>13352.63</v>
      </c>
      <c r="J23" s="30">
        <f>Таблица5[[#This Row],[Столбец7]]*Таблица5[[#This Row],[Столбец8]]</f>
        <v>66763.149999999994</v>
      </c>
      <c r="K23" s="43">
        <f>Таблица5[[#This Row],[Столбец9]]*1.18</f>
        <v>78780.516999999993</v>
      </c>
    </row>
    <row r="24" spans="1:20" ht="60">
      <c r="A24" s="8"/>
      <c r="B24" s="41">
        <v>12</v>
      </c>
      <c r="C24" s="34">
        <v>41484</v>
      </c>
      <c r="D24" s="35" t="s">
        <v>27</v>
      </c>
      <c r="E24" s="19" t="s">
        <v>61</v>
      </c>
      <c r="F24" s="28" t="s">
        <v>26</v>
      </c>
      <c r="G24" s="29">
        <v>137</v>
      </c>
      <c r="H24" s="29">
        <f t="shared" si="2"/>
        <v>137</v>
      </c>
      <c r="I24" s="4">
        <v>2450</v>
      </c>
      <c r="J24" s="4">
        <f>Таблица5[[#This Row],[Столбец7]]*Таблица5[[#This Row],[Столбец8]]</f>
        <v>335650</v>
      </c>
      <c r="K24" s="42">
        <f>Таблица5[[#This Row],[Столбец9]]*1.18</f>
        <v>396067</v>
      </c>
      <c r="L24" s="8"/>
      <c r="M24" s="8"/>
      <c r="N24" s="8"/>
      <c r="O24" s="8"/>
      <c r="T24" s="8"/>
    </row>
    <row r="25" spans="1:20" s="8" customFormat="1" ht="75">
      <c r="B25" s="41">
        <v>13</v>
      </c>
      <c r="C25" s="26">
        <v>42288</v>
      </c>
      <c r="D25" s="35" t="s">
        <v>38</v>
      </c>
      <c r="E25" s="19" t="s">
        <v>62</v>
      </c>
      <c r="F25" s="28" t="s">
        <v>26</v>
      </c>
      <c r="G25" s="29">
        <v>38</v>
      </c>
      <c r="H25" s="29">
        <f t="shared" si="2"/>
        <v>38</v>
      </c>
      <c r="I25" s="30">
        <v>6638.69</v>
      </c>
      <c r="J25" s="30">
        <f>Таблица5[[#This Row],[Столбец7]]*Таблица5[[#This Row],[Столбец8]]</f>
        <v>252270.21999999997</v>
      </c>
      <c r="K25" s="43">
        <f>Таблица5[[#This Row],[Столбец9]]*1.18</f>
        <v>297678.85959999997</v>
      </c>
    </row>
    <row r="26" spans="1:20" s="8" customFormat="1" ht="90">
      <c r="B26" s="41">
        <v>14</v>
      </c>
      <c r="C26" s="34">
        <v>42287</v>
      </c>
      <c r="D26" s="35" t="s">
        <v>28</v>
      </c>
      <c r="E26" s="19" t="s">
        <v>65</v>
      </c>
      <c r="F26" s="28" t="s">
        <v>26</v>
      </c>
      <c r="G26" s="29">
        <v>50</v>
      </c>
      <c r="H26" s="29">
        <f t="shared" si="2"/>
        <v>50</v>
      </c>
      <c r="I26" s="30">
        <v>3233.89</v>
      </c>
      <c r="J26" s="30">
        <f>Таблица5[[#This Row],[Столбец7]]*Таблица5[[#This Row],[Столбец8]]</f>
        <v>161694.5</v>
      </c>
      <c r="K26" s="43">
        <f>Таблица5[[#This Row],[Столбец9]]*1.18</f>
        <v>190799.50999999998</v>
      </c>
    </row>
    <row r="27" spans="1:20" ht="114" customHeight="1">
      <c r="A27" s="8"/>
      <c r="B27" s="41">
        <v>15</v>
      </c>
      <c r="C27" s="26">
        <v>42289</v>
      </c>
      <c r="D27" s="35" t="s">
        <v>63</v>
      </c>
      <c r="E27" s="19" t="s">
        <v>66</v>
      </c>
      <c r="F27" s="28" t="s">
        <v>26</v>
      </c>
      <c r="G27" s="29">
        <v>2</v>
      </c>
      <c r="H27" s="29">
        <f t="shared" si="2"/>
        <v>2</v>
      </c>
      <c r="I27" s="30">
        <v>35153.79</v>
      </c>
      <c r="J27" s="30">
        <f>Таблица5[[#This Row],[Столбец7]]*Таблица5[[#This Row],[Столбец8]]</f>
        <v>70307.58</v>
      </c>
      <c r="K27" s="43">
        <f>Таблица5[[#This Row],[Столбец9]]*1.18</f>
        <v>82962.944399999993</v>
      </c>
      <c r="L27" s="8"/>
      <c r="M27" s="8"/>
      <c r="N27" s="8"/>
      <c r="O27" s="8"/>
      <c r="T27" s="8"/>
    </row>
    <row r="28" spans="1:20" s="24" customFormat="1" ht="75">
      <c r="B28" s="41">
        <v>16</v>
      </c>
      <c r="C28" s="26">
        <v>42522</v>
      </c>
      <c r="D28" s="35" t="s">
        <v>64</v>
      </c>
      <c r="E28" s="19" t="s">
        <v>67</v>
      </c>
      <c r="F28" s="28" t="s">
        <v>26</v>
      </c>
      <c r="G28" s="29">
        <v>2</v>
      </c>
      <c r="H28" s="29">
        <f t="shared" si="2"/>
        <v>2</v>
      </c>
      <c r="I28" s="30">
        <v>35153.79</v>
      </c>
      <c r="J28" s="30">
        <f>Таблица5[[#This Row],[Столбец7]]*Таблица5[[#This Row],[Столбец8]]</f>
        <v>70307.58</v>
      </c>
      <c r="K28" s="43">
        <f>Таблица5[[#This Row],[Столбец9]]*1.18</f>
        <v>82962.944399999993</v>
      </c>
    </row>
    <row r="29" spans="1:20" s="24" customFormat="1" ht="105">
      <c r="B29" s="41">
        <v>17</v>
      </c>
      <c r="C29" s="34">
        <v>41478</v>
      </c>
      <c r="D29" s="35" t="s">
        <v>69</v>
      </c>
      <c r="E29" s="19" t="s">
        <v>70</v>
      </c>
      <c r="F29" s="28" t="s">
        <v>26</v>
      </c>
      <c r="G29" s="29">
        <v>6</v>
      </c>
      <c r="H29" s="29">
        <f t="shared" si="2"/>
        <v>6</v>
      </c>
      <c r="I29" s="4">
        <v>12146.46</v>
      </c>
      <c r="J29" s="4">
        <f>Таблица5[[#This Row],[Столбец7]]*Таблица5[[#This Row],[Столбец8]]</f>
        <v>72878.759999999995</v>
      </c>
      <c r="K29" s="42">
        <f>Таблица5[[#This Row],[Столбец9]]*1.18</f>
        <v>85996.936799999996</v>
      </c>
    </row>
    <row r="30" spans="1:20" ht="105">
      <c r="A30" s="8"/>
      <c r="B30" s="41">
        <v>18</v>
      </c>
      <c r="C30" s="34">
        <v>41479</v>
      </c>
      <c r="D30" s="35" t="s">
        <v>68</v>
      </c>
      <c r="E30" s="19" t="s">
        <v>71</v>
      </c>
      <c r="F30" s="28" t="s">
        <v>26</v>
      </c>
      <c r="G30" s="29">
        <v>6</v>
      </c>
      <c r="H30" s="29">
        <f t="shared" si="2"/>
        <v>6</v>
      </c>
      <c r="I30" s="4">
        <v>12146.46</v>
      </c>
      <c r="J30" s="4">
        <f>Таблица5[[#This Row],[Столбец7]]*Таблица5[[#This Row],[Столбец8]]</f>
        <v>72878.759999999995</v>
      </c>
      <c r="K30" s="42">
        <f>Таблица5[[#This Row],[Столбец9]]*1.18</f>
        <v>85996.936799999996</v>
      </c>
      <c r="L30" s="8"/>
      <c r="M30" s="8"/>
      <c r="N30" s="8"/>
      <c r="O30" s="8"/>
      <c r="T30" s="8"/>
    </row>
    <row r="31" spans="1:20" ht="105">
      <c r="A31" s="8"/>
      <c r="B31" s="41">
        <v>19</v>
      </c>
      <c r="C31" s="26">
        <v>42516</v>
      </c>
      <c r="D31" s="38" t="s">
        <v>72</v>
      </c>
      <c r="E31" s="37" t="s">
        <v>74</v>
      </c>
      <c r="F31" s="28" t="s">
        <v>26</v>
      </c>
      <c r="G31" s="39">
        <v>2</v>
      </c>
      <c r="H31" s="29">
        <f t="shared" si="1"/>
        <v>2</v>
      </c>
      <c r="I31" s="4">
        <v>20235.849999999999</v>
      </c>
      <c r="J31" s="25">
        <f>Таблица5[[#This Row],[Столбец7]]*Таблица5[[#This Row],[Столбец8]]</f>
        <v>40471.699999999997</v>
      </c>
      <c r="K31" s="44">
        <f>Таблица5[[#This Row],[Столбец9]]*1.18</f>
        <v>47756.605999999992</v>
      </c>
      <c r="L31" s="8"/>
      <c r="M31" s="8"/>
      <c r="N31" s="8"/>
      <c r="O31" s="8"/>
      <c r="T31" s="8"/>
    </row>
    <row r="32" spans="1:20" ht="105">
      <c r="A32" s="8"/>
      <c r="B32" s="53">
        <v>20</v>
      </c>
      <c r="C32" s="26">
        <v>42517</v>
      </c>
      <c r="D32" s="69" t="s">
        <v>73</v>
      </c>
      <c r="E32" s="70" t="s">
        <v>75</v>
      </c>
      <c r="F32" s="28" t="s">
        <v>26</v>
      </c>
      <c r="G32" s="71">
        <v>2</v>
      </c>
      <c r="H32" s="58">
        <f t="shared" si="1"/>
        <v>2</v>
      </c>
      <c r="I32" s="4">
        <v>20235.849999999999</v>
      </c>
      <c r="J32" s="59">
        <f>Таблица5[[#This Row],[Столбец7]]*Таблица5[[#This Row],[Столбец8]]</f>
        <v>40471.699999999997</v>
      </c>
      <c r="K32" s="60">
        <f>Таблица5[[#This Row],[Столбец9]]*1.18</f>
        <v>47756.605999999992</v>
      </c>
      <c r="L32" s="8"/>
      <c r="M32" s="8"/>
      <c r="N32" s="8"/>
      <c r="O32" s="8"/>
      <c r="T32" s="8"/>
    </row>
    <row r="33" spans="1:20">
      <c r="B33" s="17"/>
      <c r="C33" s="17"/>
      <c r="D33" s="1"/>
      <c r="E33" s="1"/>
      <c r="F33" s="17"/>
      <c r="G33" s="17"/>
      <c r="H33" s="29"/>
      <c r="I33" s="18"/>
      <c r="J33" s="76">
        <f>SUM($J$9:$J$32)</f>
        <v>24399071.539999995</v>
      </c>
      <c r="K33" s="76">
        <f>SUM($K$9:$K$32)</f>
        <v>28790904.417199999</v>
      </c>
    </row>
    <row r="34" spans="1:20">
      <c r="B34" s="17"/>
      <c r="C34" s="17"/>
      <c r="D34" s="1"/>
      <c r="E34" s="1"/>
      <c r="F34" s="17"/>
      <c r="G34" s="17"/>
      <c r="H34" s="17"/>
      <c r="I34" s="17"/>
      <c r="J34" s="17" t="s">
        <v>11</v>
      </c>
      <c r="K34" s="76">
        <f>K33*18/118</f>
        <v>4391832.8772</v>
      </c>
    </row>
    <row r="35" spans="1:20">
      <c r="B35" s="72" t="s">
        <v>88</v>
      </c>
      <c r="C35" s="73"/>
      <c r="D35" s="73"/>
      <c r="E35" s="75">
        <f>K33</f>
        <v>28790904.417199999</v>
      </c>
      <c r="F35" s="73" t="s">
        <v>87</v>
      </c>
      <c r="G35" s="73"/>
      <c r="H35" s="73"/>
      <c r="I35" s="73"/>
      <c r="J35" s="73"/>
      <c r="K35" s="74"/>
      <c r="L35" s="2" t="s">
        <v>86</v>
      </c>
    </row>
    <row r="36" spans="1:20">
      <c r="A36" s="8"/>
      <c r="B36" s="78" t="s">
        <v>33</v>
      </c>
      <c r="C36" s="79"/>
      <c r="D36" s="79"/>
      <c r="E36" s="79"/>
      <c r="F36" s="79"/>
      <c r="G36" s="79"/>
      <c r="H36" s="79"/>
      <c r="I36" s="79"/>
      <c r="J36" s="79"/>
      <c r="K36" s="80"/>
    </row>
    <row r="37" spans="1:20" s="8" customFormat="1">
      <c r="B37" s="81" t="s">
        <v>2</v>
      </c>
      <c r="C37" s="81"/>
      <c r="D37" s="81"/>
      <c r="E37" s="87" t="s">
        <v>91</v>
      </c>
      <c r="F37" s="88"/>
      <c r="G37" s="88"/>
      <c r="H37" s="88"/>
      <c r="I37" s="88"/>
      <c r="J37" s="88"/>
      <c r="K37" s="89"/>
    </row>
    <row r="38" spans="1:20" s="8" customFormat="1">
      <c r="B38" s="86" t="s">
        <v>3</v>
      </c>
      <c r="C38" s="86"/>
      <c r="D38" s="86"/>
      <c r="E38" s="90" t="s">
        <v>34</v>
      </c>
      <c r="F38" s="91"/>
      <c r="G38" s="91"/>
      <c r="H38" s="91"/>
      <c r="I38" s="91"/>
      <c r="J38" s="91"/>
      <c r="K38" s="92"/>
    </row>
    <row r="39" spans="1:20" s="8" customFormat="1">
      <c r="B39" s="86" t="s">
        <v>4</v>
      </c>
      <c r="C39" s="86"/>
      <c r="D39" s="86"/>
      <c r="E39" s="99" t="s">
        <v>92</v>
      </c>
      <c r="F39" s="100"/>
      <c r="G39" s="100"/>
      <c r="H39" s="100"/>
      <c r="I39" s="100"/>
      <c r="J39" s="100"/>
      <c r="K39" s="101"/>
    </row>
    <row r="40" spans="1:20" s="8" customFormat="1">
      <c r="B40" s="86"/>
      <c r="C40" s="86"/>
      <c r="D40" s="86"/>
      <c r="E40" s="102"/>
      <c r="F40" s="103"/>
      <c r="G40" s="103"/>
      <c r="H40" s="103"/>
      <c r="I40" s="103"/>
      <c r="J40" s="103"/>
      <c r="K40" s="104"/>
    </row>
    <row r="41" spans="1:20">
      <c r="A41" s="8"/>
      <c r="B41" s="86"/>
      <c r="C41" s="86"/>
      <c r="D41" s="86"/>
      <c r="E41" s="102"/>
      <c r="F41" s="103"/>
      <c r="G41" s="103"/>
      <c r="H41" s="103"/>
      <c r="I41" s="103"/>
      <c r="J41" s="103"/>
      <c r="K41" s="104"/>
    </row>
    <row r="42" spans="1:20">
      <c r="B42" s="86"/>
      <c r="C42" s="86"/>
      <c r="D42" s="86"/>
      <c r="E42" s="102"/>
      <c r="F42" s="103"/>
      <c r="G42" s="103"/>
      <c r="H42" s="103"/>
      <c r="I42" s="103"/>
      <c r="J42" s="103"/>
      <c r="K42" s="104"/>
      <c r="L42" s="8"/>
      <c r="M42" s="8"/>
      <c r="N42" s="8"/>
      <c r="O42" s="8"/>
      <c r="T42" s="8"/>
    </row>
    <row r="43" spans="1:20">
      <c r="B43" s="86"/>
      <c r="C43" s="86"/>
      <c r="D43" s="86"/>
      <c r="E43" s="105"/>
      <c r="F43" s="106"/>
      <c r="G43" s="106"/>
      <c r="H43" s="106"/>
      <c r="I43" s="106"/>
      <c r="J43" s="106"/>
      <c r="K43" s="107"/>
    </row>
    <row r="44" spans="1:20">
      <c r="A44" s="8"/>
      <c r="B44" s="81" t="s">
        <v>13</v>
      </c>
      <c r="C44" s="81"/>
      <c r="D44" s="81"/>
      <c r="E44" s="78" t="s">
        <v>35</v>
      </c>
      <c r="F44" s="79"/>
      <c r="G44" s="79"/>
      <c r="H44" s="79"/>
      <c r="I44" s="79"/>
      <c r="J44" s="79"/>
      <c r="K44" s="80"/>
    </row>
    <row r="45" spans="1:20" s="8" customFormat="1">
      <c r="B45" s="81" t="s">
        <v>5</v>
      </c>
      <c r="C45" s="81"/>
      <c r="D45" s="81"/>
      <c r="E45" s="78" t="s">
        <v>36</v>
      </c>
      <c r="F45" s="79"/>
      <c r="G45" s="79"/>
      <c r="H45" s="79"/>
      <c r="I45" s="79"/>
      <c r="J45" s="79"/>
      <c r="K45" s="80"/>
    </row>
    <row r="46" spans="1:20">
      <c r="A46" s="8"/>
      <c r="B46" s="81" t="s">
        <v>6</v>
      </c>
      <c r="C46" s="81"/>
      <c r="D46" s="81"/>
      <c r="E46" s="78" t="s">
        <v>37</v>
      </c>
      <c r="F46" s="79"/>
      <c r="G46" s="79"/>
      <c r="H46" s="79"/>
      <c r="I46" s="79"/>
      <c r="J46" s="79"/>
      <c r="K46" s="80"/>
    </row>
    <row r="47" spans="1:20">
      <c r="B47" s="13"/>
      <c r="C47" s="13"/>
      <c r="D47" s="13"/>
      <c r="E47" s="14"/>
      <c r="F47" s="14"/>
      <c r="G47" s="14"/>
      <c r="H47" s="14"/>
      <c r="I47" s="14"/>
      <c r="J47" s="14"/>
      <c r="K47" s="14"/>
      <c r="L47" s="8"/>
      <c r="M47" s="8"/>
      <c r="N47" s="8"/>
      <c r="O47" s="8"/>
      <c r="T47" s="8"/>
    </row>
    <row r="48" spans="1:20">
      <c r="B48" s="14"/>
      <c r="C48" s="13"/>
      <c r="D48" s="14"/>
      <c r="E48" s="14"/>
      <c r="F48" s="14"/>
      <c r="G48" s="14"/>
      <c r="H48" s="14"/>
      <c r="I48" s="14"/>
      <c r="J48" s="14"/>
      <c r="K48" s="14"/>
    </row>
    <row r="49" spans="2:11">
      <c r="B49" s="8"/>
      <c r="D49" s="8"/>
      <c r="E49" s="8"/>
      <c r="F49" s="8"/>
      <c r="G49" s="8"/>
      <c r="H49" s="8"/>
      <c r="I49" s="8"/>
      <c r="J49" s="8"/>
      <c r="K49" s="8"/>
    </row>
    <row r="50" spans="2:11">
      <c r="D50" s="3"/>
      <c r="E50" s="3"/>
    </row>
    <row r="53" spans="2:11">
      <c r="D53" s="24"/>
      <c r="E53" s="24"/>
      <c r="F53" s="24"/>
      <c r="G53" s="24"/>
      <c r="H53" s="24"/>
      <c r="I53" s="24"/>
    </row>
    <row r="54" spans="2:11">
      <c r="D54" s="24"/>
      <c r="E54" s="24"/>
      <c r="F54" s="24"/>
      <c r="G54" s="24"/>
      <c r="H54" s="24"/>
      <c r="I54" s="24"/>
    </row>
    <row r="55" spans="2:11">
      <c r="D55" s="24"/>
      <c r="E55" s="24"/>
      <c r="F55" s="24"/>
      <c r="G55" s="24"/>
      <c r="H55" s="24"/>
      <c r="I55" s="24"/>
    </row>
    <row r="56" spans="2:11">
      <c r="D56" s="20"/>
      <c r="E56" s="23"/>
      <c r="F56" s="32"/>
      <c r="G56" s="24"/>
      <c r="H56" s="33"/>
      <c r="I56" s="21"/>
      <c r="J56" s="22"/>
      <c r="K56" s="22"/>
    </row>
    <row r="57" spans="2:11">
      <c r="D57" s="20"/>
      <c r="E57" s="23"/>
      <c r="F57" s="32"/>
      <c r="G57" s="24"/>
      <c r="H57" s="33"/>
      <c r="I57" s="21"/>
      <c r="J57" s="22"/>
      <c r="K57" s="22"/>
    </row>
    <row r="58" spans="2:11">
      <c r="D58" s="31"/>
      <c r="E58" s="23"/>
      <c r="F58" s="23"/>
      <c r="G58" s="24"/>
      <c r="H58" s="33"/>
      <c r="I58" s="21"/>
      <c r="J58" s="22"/>
    </row>
    <row r="59" spans="2:11">
      <c r="D59" s="31"/>
      <c r="E59" s="23"/>
      <c r="F59" s="23"/>
      <c r="G59" s="24"/>
      <c r="H59" s="33"/>
      <c r="I59" s="21"/>
      <c r="J59" s="22"/>
    </row>
    <row r="60" spans="2:11">
      <c r="D60" s="31"/>
      <c r="E60" s="23"/>
      <c r="F60" s="23"/>
      <c r="G60" s="24"/>
      <c r="H60" s="24"/>
      <c r="I60" s="21"/>
      <c r="J60" s="21"/>
    </row>
    <row r="61" spans="2:11">
      <c r="D61" s="31"/>
      <c r="E61" s="23"/>
      <c r="F61" s="23"/>
      <c r="G61" s="24"/>
      <c r="H61" s="24"/>
      <c r="I61" s="21"/>
      <c r="J61" s="21"/>
    </row>
    <row r="62" spans="2:11">
      <c r="D62" s="20"/>
      <c r="E62" s="23"/>
      <c r="F62" s="23"/>
      <c r="G62" s="21"/>
      <c r="H62" s="21"/>
      <c r="I62" s="24"/>
      <c r="J62" s="21"/>
      <c r="K62" s="21"/>
    </row>
    <row r="63" spans="2:11">
      <c r="D63" s="24"/>
      <c r="E63" s="24"/>
      <c r="F63" s="24"/>
      <c r="G63" s="24"/>
      <c r="H63" s="24"/>
      <c r="I63" s="24"/>
    </row>
    <row r="64" spans="2:11">
      <c r="D64" s="24"/>
      <c r="E64" s="24"/>
      <c r="F64" s="24"/>
      <c r="G64" s="24"/>
      <c r="H64" s="24"/>
      <c r="I64" s="24"/>
    </row>
  </sheetData>
  <mergeCells count="26">
    <mergeCell ref="C20:K20"/>
    <mergeCell ref="E39:K43"/>
    <mergeCell ref="B2:K2"/>
    <mergeCell ref="B4:B5"/>
    <mergeCell ref="D4:D5"/>
    <mergeCell ref="K4:K5"/>
    <mergeCell ref="E4:E5"/>
    <mergeCell ref="F4:F5"/>
    <mergeCell ref="G4:H4"/>
    <mergeCell ref="C4:C5"/>
    <mergeCell ref="E44:K44"/>
    <mergeCell ref="B45:D45"/>
    <mergeCell ref="B46:D46"/>
    <mergeCell ref="J4:J5"/>
    <mergeCell ref="I4:I5"/>
    <mergeCell ref="B37:D37"/>
    <mergeCell ref="B36:K36"/>
    <mergeCell ref="B38:D38"/>
    <mergeCell ref="B44:D44"/>
    <mergeCell ref="E45:K45"/>
    <mergeCell ref="E46:K46"/>
    <mergeCell ref="E37:K37"/>
    <mergeCell ref="E38:K38"/>
    <mergeCell ref="B39:D43"/>
    <mergeCell ref="C7:K7"/>
    <mergeCell ref="C14:K14"/>
  </mergeCells>
  <pageMargins left="0" right="0" top="0" bottom="0" header="0.31496062992125984" footer="0.31496062992125984"/>
  <pageSetup paperSize="9" scale="57" fitToHeight="0" orientation="landscape" r:id="rId1"/>
  <headerFooter>
    <oddFooter>&amp;C&amp;P</oddFooter>
  </headerFooter>
  <rowBreaks count="1" manualBreakCount="1">
    <brk id="31" max="16383" man="1"/>
  </rowBreaks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5" t="s">
        <v>15</v>
      </c>
      <c r="B5" t="e">
        <f>XLR_ERRNAME</f>
        <v>#NAME?</v>
      </c>
    </row>
    <row r="6" spans="1:19">
      <c r="A6" t="s">
        <v>16</v>
      </c>
      <c r="B6">
        <v>7297</v>
      </c>
      <c r="C6" s="16" t="s">
        <v>17</v>
      </c>
      <c r="D6">
        <v>4867</v>
      </c>
      <c r="E6" s="16" t="s">
        <v>18</v>
      </c>
      <c r="F6" s="16" t="s">
        <v>19</v>
      </c>
      <c r="G6" s="16" t="s">
        <v>20</v>
      </c>
      <c r="H6" s="16" t="s">
        <v>20</v>
      </c>
      <c r="I6" s="16" t="s">
        <v>20</v>
      </c>
      <c r="J6" s="16" t="s">
        <v>18</v>
      </c>
      <c r="K6" s="16" t="s">
        <v>21</v>
      </c>
      <c r="L6" s="16" t="s">
        <v>22</v>
      </c>
      <c r="M6" s="16" t="s">
        <v>23</v>
      </c>
      <c r="N6" s="16" t="s">
        <v>20</v>
      </c>
      <c r="O6">
        <v>1051</v>
      </c>
      <c r="P6" s="16" t="s">
        <v>24</v>
      </c>
      <c r="Q6">
        <v>0</v>
      </c>
      <c r="R6" s="16" t="s">
        <v>20</v>
      </c>
      <c r="S6" s="16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2016-04-12T06:34:18Z</cp:lastPrinted>
  <dcterms:created xsi:type="dcterms:W3CDTF">2013-12-19T08:11:42Z</dcterms:created>
  <dcterms:modified xsi:type="dcterms:W3CDTF">2016-04-12T06:35:00Z</dcterms:modified>
</cp:coreProperties>
</file>